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backupFile="1" codeName="ThisWorkbook"/>
  <mc:AlternateContent xmlns:mc="http://schemas.openxmlformats.org/markup-compatibility/2006">
    <mc:Choice Requires="x15">
      <x15ac:absPath xmlns:x15ac="http://schemas.microsoft.com/office/spreadsheetml/2010/11/ac" url="C:\Users\jrodriguez58\Downloads\"/>
    </mc:Choice>
  </mc:AlternateContent>
  <xr:revisionPtr revIDLastSave="0" documentId="13_ncr:1_{B06FF46D-CB4D-40CE-9DFD-6669AE128889}" xr6:coauthVersionLast="47" xr6:coauthVersionMax="47" xr10:uidLastSave="{00000000-0000-0000-0000-000000000000}"/>
  <bookViews>
    <workbookView xWindow="-120" yWindow="-120" windowWidth="29040" windowHeight="15720" tabRatio="768" activeTab="15" xr2:uid="{00000000-000D-0000-FFFF-FFFF00000000}"/>
  </bookViews>
  <sheets>
    <sheet name="Instructions - READ FIRST" sheetId="46" r:id="rId1"/>
    <sheet name="SG Standards" sheetId="47" r:id="rId2"/>
    <sheet name=" SUMMARY" sheetId="2" r:id="rId3"/>
    <sheet name="EVENT REQUESTS" sheetId="4" r:id="rId4"/>
    <sheet name="E-2" sheetId="44" state="hidden" r:id="rId5"/>
    <sheet name="E-3" sheetId="28" state="hidden" r:id="rId6"/>
    <sheet name="E-4" sheetId="29" state="hidden" r:id="rId7"/>
    <sheet name="E-5" sheetId="30" state="hidden" r:id="rId8"/>
    <sheet name="E-6" sheetId="31" state="hidden" r:id="rId9"/>
    <sheet name="E-7" sheetId="32" state="hidden" r:id="rId10"/>
    <sheet name="E-8" sheetId="33" state="hidden" r:id="rId11"/>
    <sheet name="E-9" sheetId="34" state="hidden" r:id="rId12"/>
    <sheet name="E-10" sheetId="35" state="hidden" r:id="rId13"/>
    <sheet name="RECURRING EVENTS" sheetId="45" r:id="rId14"/>
    <sheet name="OTHER" sheetId="36" r:id="rId15"/>
    <sheet name="DOCUMENTATION" sheetId="41" r:id="rId16"/>
    <sheet name="DROPLIST" sheetId="39" state="hidden" r:id="rId17"/>
  </sheets>
  <definedNames>
    <definedName name="_xlnm.Print_Area" localSheetId="2">' SUMMARY'!$A$1:$J$39</definedName>
    <definedName name="_xlnm.Print_Area" localSheetId="15">DOCUMENTATION!$A$1:$F$37</definedName>
    <definedName name="_xlnm.Print_Area" localSheetId="12">'E-10'!$A$1:$F$36</definedName>
    <definedName name="_xlnm.Print_Area" localSheetId="4">'E-2'!$A$1:$F$36</definedName>
    <definedName name="_xlnm.Print_Area" localSheetId="5">'E-3'!$A$1:$F$36</definedName>
    <definedName name="_xlnm.Print_Area" localSheetId="6">'E-4'!$A$1:$F$36</definedName>
    <definedName name="_xlnm.Print_Area" localSheetId="7">'E-5'!$A$1:$F$36</definedName>
    <definedName name="_xlnm.Print_Area" localSheetId="8">'E-6'!$A$1:$F$36</definedName>
    <definedName name="_xlnm.Print_Area" localSheetId="9">'E-7'!$A$1:$F$36</definedName>
    <definedName name="_xlnm.Print_Area" localSheetId="10">'E-8'!$A$1:$F$36</definedName>
    <definedName name="_xlnm.Print_Area" localSheetId="11">'E-9'!$A$1:$F$36</definedName>
    <definedName name="_xlnm.Print_Area" localSheetId="3">'EVENT REQUESTS'!$A$1:$F$30</definedName>
    <definedName name="_xlnm.Print_Area" localSheetId="0">'Instructions - READ FIRST'!$A$1:$E$60</definedName>
    <definedName name="_xlnm.Print_Area" localSheetId="14">OTHER!$A$1:$E$70</definedName>
    <definedName name="_xlnm.Print_Area" localSheetId="13">'RECURRING EVENTS'!$A$1:$F$42</definedName>
    <definedName name="_xlnm.Print_Area" localSheetId="1">'SG Standards'!$A$1:$G$32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45" l="1"/>
  <c r="F11" i="45"/>
  <c r="I21" i="2"/>
  <c r="E21" i="36"/>
  <c r="G278" i="4"/>
  <c r="G279" i="4"/>
  <c r="G280" i="4"/>
  <c r="G281" i="4"/>
  <c r="G282" i="4"/>
  <c r="G283" i="4"/>
  <c r="G284" i="4"/>
  <c r="G285" i="4"/>
  <c r="G277" i="4"/>
  <c r="G249" i="4"/>
  <c r="G250" i="4"/>
  <c r="G251" i="4"/>
  <c r="G252" i="4"/>
  <c r="G253" i="4"/>
  <c r="G254" i="4"/>
  <c r="G255" i="4"/>
  <c r="G256" i="4"/>
  <c r="G248" i="4"/>
  <c r="G220" i="4"/>
  <c r="G221" i="4"/>
  <c r="G222" i="4"/>
  <c r="G223" i="4"/>
  <c r="G224" i="4"/>
  <c r="G225" i="4"/>
  <c r="G226" i="4"/>
  <c r="G227" i="4"/>
  <c r="G219" i="4"/>
  <c r="G191" i="4"/>
  <c r="G192" i="4"/>
  <c r="G193" i="4"/>
  <c r="G194" i="4"/>
  <c r="G195" i="4"/>
  <c r="G196" i="4"/>
  <c r="G197" i="4"/>
  <c r="G198" i="4"/>
  <c r="G190" i="4"/>
  <c r="G162" i="4"/>
  <c r="G163" i="4"/>
  <c r="G164" i="4"/>
  <c r="G165" i="4"/>
  <c r="G166" i="4"/>
  <c r="G167" i="4"/>
  <c r="G168" i="4"/>
  <c r="G169" i="4"/>
  <c r="G161" i="4"/>
  <c r="G133" i="4"/>
  <c r="G134" i="4"/>
  <c r="G135" i="4"/>
  <c r="G136" i="4"/>
  <c r="G137" i="4"/>
  <c r="G138" i="4"/>
  <c r="G139" i="4"/>
  <c r="G140" i="4"/>
  <c r="G132" i="4"/>
  <c r="G104" i="4"/>
  <c r="G105" i="4"/>
  <c r="G106" i="4"/>
  <c r="G107" i="4"/>
  <c r="G108" i="4"/>
  <c r="G109" i="4"/>
  <c r="G110" i="4"/>
  <c r="G111" i="4"/>
  <c r="G103" i="4"/>
  <c r="G75" i="4"/>
  <c r="G76" i="4"/>
  <c r="G77" i="4"/>
  <c r="G78" i="4"/>
  <c r="G79" i="4"/>
  <c r="G80" i="4"/>
  <c r="G81" i="4"/>
  <c r="G82" i="4"/>
  <c r="G74" i="4"/>
  <c r="G46" i="4"/>
  <c r="H46" i="4" s="1"/>
  <c r="G47" i="4"/>
  <c r="G48" i="4"/>
  <c r="G49" i="4"/>
  <c r="G50" i="4"/>
  <c r="G51" i="4"/>
  <c r="G52" i="4"/>
  <c r="G53" i="4"/>
  <c r="G45" i="4"/>
  <c r="H45" i="4" s="1"/>
  <c r="G17" i="4"/>
  <c r="G18" i="4"/>
  <c r="G19" i="4"/>
  <c r="G20" i="4"/>
  <c r="G21" i="4"/>
  <c r="G22" i="4"/>
  <c r="G23" i="4"/>
  <c r="G24" i="4"/>
  <c r="G16" i="4"/>
  <c r="E28" i="36"/>
  <c r="F24" i="45"/>
  <c r="G24" i="45" s="1"/>
  <c r="F25" i="45"/>
  <c r="G25" i="45" s="1"/>
  <c r="F26" i="45"/>
  <c r="G26" i="45" s="1"/>
  <c r="F27" i="45"/>
  <c r="G27" i="45" s="1"/>
  <c r="F28" i="45"/>
  <c r="G28" i="45" s="1"/>
  <c r="F29" i="45"/>
  <c r="G29" i="45" s="1"/>
  <c r="F30" i="45"/>
  <c r="G30" i="45" s="1"/>
  <c r="F31" i="45"/>
  <c r="G31" i="45" s="1"/>
  <c r="F23" i="45"/>
  <c r="J15" i="36"/>
  <c r="J14" i="36"/>
  <c r="A15" i="36"/>
  <c r="A14" i="36"/>
  <c r="C15" i="36"/>
  <c r="C14" i="36"/>
  <c r="F74" i="36"/>
  <c r="K15" i="36" s="1"/>
  <c r="E78" i="36"/>
  <c r="G15" i="36" s="1"/>
  <c r="D15" i="36" s="1"/>
  <c r="G74" i="36" l="1"/>
  <c r="D79" i="36" s="1"/>
  <c r="F75" i="36"/>
  <c r="K1" i="4"/>
  <c r="C79" i="36" l="1"/>
  <c r="E79" i="36" s="1"/>
  <c r="B80" i="36" s="1"/>
  <c r="B34" i="2"/>
  <c r="B33" i="2"/>
  <c r="B32" i="2"/>
  <c r="B31" i="2"/>
  <c r="B30" i="2"/>
  <c r="B29" i="2"/>
  <c r="B28" i="2"/>
  <c r="B27" i="2"/>
  <c r="B26" i="2"/>
  <c r="B32" i="45"/>
  <c r="G16" i="41"/>
  <c r="G15" i="41"/>
  <c r="G14" i="41"/>
  <c r="G13" i="41"/>
  <c r="G12" i="41"/>
  <c r="G11" i="41"/>
  <c r="G10" i="41"/>
  <c r="G9" i="41"/>
  <c r="G8" i="41"/>
  <c r="C286" i="4"/>
  <c r="G34" i="2" s="1"/>
  <c r="H285" i="4"/>
  <c r="H284" i="4"/>
  <c r="H283" i="4"/>
  <c r="H282" i="4"/>
  <c r="H281" i="4"/>
  <c r="H280" i="4"/>
  <c r="H279" i="4"/>
  <c r="H278" i="4"/>
  <c r="H277" i="4"/>
  <c r="C257" i="4"/>
  <c r="G33" i="2" s="1"/>
  <c r="H256" i="4"/>
  <c r="H255" i="4"/>
  <c r="H254" i="4"/>
  <c r="H253" i="4"/>
  <c r="H252" i="4"/>
  <c r="H251" i="4"/>
  <c r="H250" i="4"/>
  <c r="H249" i="4"/>
  <c r="H248" i="4"/>
  <c r="C228" i="4"/>
  <c r="G32" i="2" s="1"/>
  <c r="H227" i="4"/>
  <c r="H226" i="4"/>
  <c r="H225" i="4"/>
  <c r="H224" i="4"/>
  <c r="H223" i="4"/>
  <c r="H222" i="4"/>
  <c r="H221" i="4"/>
  <c r="H220" i="4"/>
  <c r="H219" i="4"/>
  <c r="C199" i="4"/>
  <c r="G31" i="2" s="1"/>
  <c r="H198" i="4"/>
  <c r="H197" i="4"/>
  <c r="H196" i="4"/>
  <c r="H195" i="4"/>
  <c r="H194" i="4"/>
  <c r="H193" i="4"/>
  <c r="H192" i="4"/>
  <c r="H191" i="4"/>
  <c r="H190" i="4"/>
  <c r="C170" i="4"/>
  <c r="G30" i="2" s="1"/>
  <c r="H169" i="4"/>
  <c r="H168" i="4"/>
  <c r="H167" i="4"/>
  <c r="H166" i="4"/>
  <c r="H165" i="4"/>
  <c r="H164" i="4"/>
  <c r="H163" i="4"/>
  <c r="H162" i="4"/>
  <c r="H161" i="4"/>
  <c r="C141" i="4"/>
  <c r="G29" i="2" s="1"/>
  <c r="H140" i="4"/>
  <c r="H139" i="4"/>
  <c r="H138" i="4"/>
  <c r="H137" i="4"/>
  <c r="H136" i="4"/>
  <c r="H135" i="4"/>
  <c r="H134" i="4"/>
  <c r="H133" i="4"/>
  <c r="H132" i="4"/>
  <c r="C112" i="4"/>
  <c r="G28" i="2" s="1"/>
  <c r="H111" i="4"/>
  <c r="H110" i="4"/>
  <c r="H109" i="4"/>
  <c r="H108" i="4"/>
  <c r="H107" i="4"/>
  <c r="H106" i="4"/>
  <c r="H105" i="4"/>
  <c r="H104" i="4"/>
  <c r="H103" i="4"/>
  <c r="C83" i="4"/>
  <c r="G27" i="2" s="1"/>
  <c r="H82" i="4"/>
  <c r="H81" i="4"/>
  <c r="H80" i="4"/>
  <c r="H79" i="4"/>
  <c r="H78" i="4"/>
  <c r="H77" i="4"/>
  <c r="H76" i="4"/>
  <c r="H75" i="4"/>
  <c r="H74" i="4"/>
  <c r="C54" i="4"/>
  <c r="G26" i="2" s="1"/>
  <c r="H53" i="4"/>
  <c r="H52" i="4"/>
  <c r="H51" i="4"/>
  <c r="H50" i="4"/>
  <c r="H49" i="4"/>
  <c r="H48" i="4"/>
  <c r="H47" i="4"/>
  <c r="G7" i="41"/>
  <c r="H15" i="36" l="1"/>
  <c r="G30" i="35" l="1"/>
  <c r="H30" i="35" s="1"/>
  <c r="G29" i="35"/>
  <c r="H29" i="35" s="1"/>
  <c r="G28" i="35"/>
  <c r="H28" i="35" s="1"/>
  <c r="G27" i="35"/>
  <c r="H27" i="35" s="1"/>
  <c r="G26" i="35"/>
  <c r="H26" i="35" s="1"/>
  <c r="G24" i="35"/>
  <c r="H24" i="35" s="1"/>
  <c r="G23" i="35"/>
  <c r="H23" i="35" s="1"/>
  <c r="G22" i="35"/>
  <c r="H22" i="35" s="1"/>
  <c r="G21" i="35"/>
  <c r="H21" i="35" s="1"/>
  <c r="G20" i="35"/>
  <c r="H20" i="35" s="1"/>
  <c r="G19" i="35"/>
  <c r="H19" i="35" s="1"/>
  <c r="G18" i="35"/>
  <c r="H18" i="35" s="1"/>
  <c r="G17" i="35"/>
  <c r="H17" i="35" s="1"/>
  <c r="G16" i="35"/>
  <c r="H16" i="35" s="1"/>
  <c r="G30" i="34"/>
  <c r="H30" i="34" s="1"/>
  <c r="G29" i="34"/>
  <c r="H29" i="34" s="1"/>
  <c r="G28" i="34"/>
  <c r="H28" i="34" s="1"/>
  <c r="G27" i="34"/>
  <c r="H27" i="34" s="1"/>
  <c r="G26" i="34"/>
  <c r="H26" i="34" s="1"/>
  <c r="G24" i="34"/>
  <c r="H24" i="34" s="1"/>
  <c r="G23" i="34"/>
  <c r="H23" i="34" s="1"/>
  <c r="G22" i="34"/>
  <c r="H22" i="34" s="1"/>
  <c r="G21" i="34"/>
  <c r="H21" i="34" s="1"/>
  <c r="G20" i="34"/>
  <c r="H20" i="34" s="1"/>
  <c r="G19" i="34"/>
  <c r="H19" i="34" s="1"/>
  <c r="G18" i="34"/>
  <c r="H18" i="34" s="1"/>
  <c r="G17" i="34"/>
  <c r="H17" i="34" s="1"/>
  <c r="G16" i="34"/>
  <c r="H16" i="34" s="1"/>
  <c r="G30" i="33"/>
  <c r="H30" i="33" s="1"/>
  <c r="G29" i="33"/>
  <c r="H29" i="33" s="1"/>
  <c r="G28" i="33"/>
  <c r="H28" i="33" s="1"/>
  <c r="G27" i="33"/>
  <c r="H27" i="33" s="1"/>
  <c r="G26" i="33"/>
  <c r="H26" i="33" s="1"/>
  <c r="G24" i="33"/>
  <c r="H24" i="33" s="1"/>
  <c r="G23" i="33"/>
  <c r="H23" i="33" s="1"/>
  <c r="G22" i="33"/>
  <c r="H22" i="33" s="1"/>
  <c r="G21" i="33"/>
  <c r="H21" i="33" s="1"/>
  <c r="G20" i="33"/>
  <c r="H20" i="33" s="1"/>
  <c r="G19" i="33"/>
  <c r="H19" i="33" s="1"/>
  <c r="G18" i="33"/>
  <c r="H18" i="33" s="1"/>
  <c r="G17" i="33"/>
  <c r="H17" i="33" s="1"/>
  <c r="G16" i="33"/>
  <c r="H16" i="33" s="1"/>
  <c r="G30" i="32"/>
  <c r="H30" i="32" s="1"/>
  <c r="G29" i="32"/>
  <c r="H29" i="32" s="1"/>
  <c r="G28" i="32"/>
  <c r="H28" i="32" s="1"/>
  <c r="G27" i="32"/>
  <c r="H27" i="32" s="1"/>
  <c r="G26" i="32"/>
  <c r="H26" i="32" s="1"/>
  <c r="G24" i="32"/>
  <c r="H24" i="32" s="1"/>
  <c r="G23" i="32"/>
  <c r="H23" i="32" s="1"/>
  <c r="G22" i="32"/>
  <c r="H22" i="32" s="1"/>
  <c r="G21" i="32"/>
  <c r="H21" i="32" s="1"/>
  <c r="G20" i="32"/>
  <c r="H20" i="32" s="1"/>
  <c r="G19" i="32"/>
  <c r="H19" i="32" s="1"/>
  <c r="G18" i="32"/>
  <c r="H18" i="32" s="1"/>
  <c r="G17" i="32"/>
  <c r="H17" i="32" s="1"/>
  <c r="G16" i="32"/>
  <c r="H16" i="32" s="1"/>
  <c r="G30" i="31"/>
  <c r="H30" i="31" s="1"/>
  <c r="G29" i="31"/>
  <c r="H29" i="31" s="1"/>
  <c r="G28" i="31"/>
  <c r="H28" i="31" s="1"/>
  <c r="G27" i="31"/>
  <c r="H27" i="31" s="1"/>
  <c r="G26" i="31"/>
  <c r="H26" i="31" s="1"/>
  <c r="G24" i="31"/>
  <c r="H24" i="31" s="1"/>
  <c r="G23" i="31"/>
  <c r="H23" i="31" s="1"/>
  <c r="G22" i="31"/>
  <c r="H22" i="31" s="1"/>
  <c r="G21" i="31"/>
  <c r="H21" i="31" s="1"/>
  <c r="G20" i="31"/>
  <c r="H20" i="31" s="1"/>
  <c r="G19" i="31"/>
  <c r="H19" i="31" s="1"/>
  <c r="G18" i="31"/>
  <c r="H18" i="31" s="1"/>
  <c r="G17" i="31"/>
  <c r="H17" i="31" s="1"/>
  <c r="G16" i="31"/>
  <c r="H16" i="31" s="1"/>
  <c r="G30" i="30"/>
  <c r="H30" i="30" s="1"/>
  <c r="G29" i="30"/>
  <c r="H29" i="30" s="1"/>
  <c r="G28" i="30"/>
  <c r="H28" i="30" s="1"/>
  <c r="G27" i="30"/>
  <c r="H27" i="30" s="1"/>
  <c r="G26" i="30"/>
  <c r="H26" i="30" s="1"/>
  <c r="G24" i="30"/>
  <c r="H24" i="30" s="1"/>
  <c r="G23" i="30"/>
  <c r="H23" i="30" s="1"/>
  <c r="G22" i="30"/>
  <c r="H22" i="30" s="1"/>
  <c r="G21" i="30"/>
  <c r="H21" i="30" s="1"/>
  <c r="G20" i="30"/>
  <c r="H20" i="30" s="1"/>
  <c r="G19" i="30"/>
  <c r="H19" i="30" s="1"/>
  <c r="G18" i="30"/>
  <c r="H18" i="30" s="1"/>
  <c r="G17" i="30"/>
  <c r="H17" i="30" s="1"/>
  <c r="G16" i="30"/>
  <c r="H16" i="30" s="1"/>
  <c r="G30" i="29"/>
  <c r="H30" i="29" s="1"/>
  <c r="G29" i="29"/>
  <c r="H29" i="29" s="1"/>
  <c r="G28" i="29"/>
  <c r="H28" i="29" s="1"/>
  <c r="G27" i="29"/>
  <c r="H27" i="29" s="1"/>
  <c r="G26" i="29"/>
  <c r="H26" i="29" s="1"/>
  <c r="G24" i="29"/>
  <c r="H24" i="29" s="1"/>
  <c r="G23" i="29"/>
  <c r="H23" i="29" s="1"/>
  <c r="G22" i="29"/>
  <c r="H22" i="29" s="1"/>
  <c r="G21" i="29"/>
  <c r="H21" i="29" s="1"/>
  <c r="G20" i="29"/>
  <c r="H20" i="29" s="1"/>
  <c r="G19" i="29"/>
  <c r="H19" i="29" s="1"/>
  <c r="G18" i="29"/>
  <c r="H18" i="29" s="1"/>
  <c r="G17" i="29"/>
  <c r="H17" i="29" s="1"/>
  <c r="G16" i="29"/>
  <c r="H16" i="29" s="1"/>
  <c r="G30" i="28"/>
  <c r="H30" i="28" s="1"/>
  <c r="G29" i="28"/>
  <c r="H29" i="28" s="1"/>
  <c r="G28" i="28"/>
  <c r="H28" i="28" s="1"/>
  <c r="G27" i="28"/>
  <c r="H27" i="28" s="1"/>
  <c r="G26" i="28"/>
  <c r="H26" i="28" s="1"/>
  <c r="G24" i="28"/>
  <c r="H24" i="28" s="1"/>
  <c r="G23" i="28"/>
  <c r="H23" i="28" s="1"/>
  <c r="G22" i="28"/>
  <c r="H22" i="28" s="1"/>
  <c r="G21" i="28"/>
  <c r="H21" i="28" s="1"/>
  <c r="G20" i="28"/>
  <c r="H20" i="28" s="1"/>
  <c r="G19" i="28"/>
  <c r="H19" i="28" s="1"/>
  <c r="G18" i="28"/>
  <c r="H18" i="28" s="1"/>
  <c r="G17" i="28"/>
  <c r="H17" i="28" s="1"/>
  <c r="G16" i="28"/>
  <c r="H16" i="28" s="1"/>
  <c r="G30" i="44"/>
  <c r="H30" i="44" s="1"/>
  <c r="G29" i="44"/>
  <c r="H29" i="44" s="1"/>
  <c r="G28" i="44"/>
  <c r="H28" i="44" s="1"/>
  <c r="G27" i="44"/>
  <c r="H27" i="44" s="1"/>
  <c r="G26" i="44"/>
  <c r="H26" i="44" s="1"/>
  <c r="G24" i="44"/>
  <c r="H24" i="44" s="1"/>
  <c r="G23" i="44"/>
  <c r="H23" i="44" s="1"/>
  <c r="G22" i="44"/>
  <c r="H22" i="44" s="1"/>
  <c r="G21" i="44"/>
  <c r="H21" i="44" s="1"/>
  <c r="G20" i="44"/>
  <c r="H20" i="44" s="1"/>
  <c r="G19" i="44"/>
  <c r="H19" i="44" s="1"/>
  <c r="G18" i="44"/>
  <c r="H18" i="44" s="1"/>
  <c r="G17" i="44"/>
  <c r="H17" i="44" s="1"/>
  <c r="G16" i="44"/>
  <c r="H16" i="44" s="1"/>
  <c r="H16" i="4"/>
  <c r="F21" i="36" l="1"/>
  <c r="E66" i="36"/>
  <c r="G14" i="36" s="1"/>
  <c r="D14" i="36" s="1"/>
  <c r="G62" i="36"/>
  <c r="F41" i="36"/>
  <c r="F62" i="36"/>
  <c r="K14" i="36" s="1"/>
  <c r="F22" i="36" l="1"/>
  <c r="C31" i="44"/>
  <c r="A1" i="34"/>
  <c r="A2" i="34"/>
  <c r="C31" i="34"/>
  <c r="A2" i="36" l="1"/>
  <c r="A2" i="45"/>
  <c r="A1" i="45"/>
  <c r="A2" i="35"/>
  <c r="A1" i="35"/>
  <c r="A2" i="33"/>
  <c r="A1" i="33"/>
  <c r="A2" i="32"/>
  <c r="A1" i="32"/>
  <c r="A2" i="31"/>
  <c r="A1" i="31"/>
  <c r="A2" i="30"/>
  <c r="A1" i="30"/>
  <c r="A2" i="29"/>
  <c r="A1" i="29"/>
  <c r="A2" i="28"/>
  <c r="A1" i="28"/>
  <c r="A2" i="44"/>
  <c r="A1" i="44"/>
  <c r="A2" i="41"/>
  <c r="A1" i="41"/>
  <c r="A1" i="36"/>
  <c r="A2" i="4"/>
  <c r="A1" i="4"/>
  <c r="H15" i="41"/>
  <c r="K9" i="36"/>
  <c r="G21" i="36"/>
  <c r="D22" i="36" s="1"/>
  <c r="C22" i="36" s="1"/>
  <c r="E22" i="36" s="1"/>
  <c r="J9" i="36"/>
  <c r="J10" i="36"/>
  <c r="F27" i="36"/>
  <c r="K10" i="36" s="1"/>
  <c r="G10" i="36"/>
  <c r="G27" i="36"/>
  <c r="D29" i="36" s="1"/>
  <c r="J11" i="36"/>
  <c r="F34" i="36"/>
  <c r="K11" i="36" s="1"/>
  <c r="E36" i="36"/>
  <c r="G11" i="36" s="1"/>
  <c r="D11" i="36" s="1"/>
  <c r="G34" i="36"/>
  <c r="D37" i="36" s="1"/>
  <c r="J12" i="36"/>
  <c r="K12" i="36"/>
  <c r="E44" i="36"/>
  <c r="G12" i="36" s="1"/>
  <c r="D12" i="36" s="1"/>
  <c r="G41" i="36"/>
  <c r="D45" i="36" s="1"/>
  <c r="J13" i="36"/>
  <c r="F50" i="36"/>
  <c r="E54" i="36"/>
  <c r="G50" i="36" s="1"/>
  <c r="D55" i="36" s="1"/>
  <c r="D67" i="36"/>
  <c r="C13" i="36"/>
  <c r="C12" i="36"/>
  <c r="A13" i="36"/>
  <c r="C31" i="45"/>
  <c r="C30" i="45"/>
  <c r="C29" i="45"/>
  <c r="C28" i="45"/>
  <c r="C27" i="45"/>
  <c r="C26" i="45"/>
  <c r="C25" i="45"/>
  <c r="C24" i="45"/>
  <c r="C23" i="45"/>
  <c r="G23" i="45" s="1"/>
  <c r="D32" i="45" s="1"/>
  <c r="H7" i="41"/>
  <c r="H8" i="41"/>
  <c r="H9" i="41"/>
  <c r="H10" i="41"/>
  <c r="H11" i="41"/>
  <c r="H12" i="41"/>
  <c r="H13" i="41"/>
  <c r="H14" i="41"/>
  <c r="H16" i="41"/>
  <c r="I16" i="41"/>
  <c r="I15" i="41"/>
  <c r="I14" i="41"/>
  <c r="I13" i="41"/>
  <c r="I12" i="41"/>
  <c r="I11" i="41"/>
  <c r="I10" i="41"/>
  <c r="I9" i="41"/>
  <c r="I8" i="41"/>
  <c r="I7" i="41"/>
  <c r="C31" i="35"/>
  <c r="C31" i="33"/>
  <c r="C31" i="32"/>
  <c r="C31" i="31"/>
  <c r="C31" i="30"/>
  <c r="C31" i="29"/>
  <c r="C31" i="28"/>
  <c r="B35" i="2"/>
  <c r="C11" i="36"/>
  <c r="C10" i="36"/>
  <c r="B25" i="2"/>
  <c r="A12" i="36"/>
  <c r="A11" i="36"/>
  <c r="A10" i="36"/>
  <c r="A9" i="36"/>
  <c r="C9" i="36"/>
  <c r="H17" i="4"/>
  <c r="H18" i="4"/>
  <c r="H19" i="4"/>
  <c r="H20" i="4"/>
  <c r="H21" i="4"/>
  <c r="H22" i="4"/>
  <c r="H23" i="4"/>
  <c r="H24" i="4"/>
  <c r="C25" i="4"/>
  <c r="G25" i="2" s="1"/>
  <c r="G9" i="36"/>
  <c r="D9" i="36" s="1"/>
  <c r="B23" i="36" l="1"/>
  <c r="K13" i="36"/>
  <c r="C32" i="45"/>
  <c r="G35" i="2" s="1"/>
  <c r="G36" i="2" s="1"/>
  <c r="F51" i="36"/>
  <c r="J14" i="41"/>
  <c r="K14" i="41" s="1"/>
  <c r="L14" i="41" s="1"/>
  <c r="J16" i="41"/>
  <c r="K16" i="41" s="1"/>
  <c r="L16" i="41" s="1"/>
  <c r="J12" i="41"/>
  <c r="K12" i="41" s="1"/>
  <c r="L12" i="41" s="1"/>
  <c r="J13" i="41"/>
  <c r="K13" i="41" s="1"/>
  <c r="L13" i="41" s="1"/>
  <c r="J15" i="41"/>
  <c r="K15" i="41" s="1"/>
  <c r="L15" i="41" s="1"/>
  <c r="J7" i="41"/>
  <c r="K7" i="41" s="1"/>
  <c r="L7" i="41" s="1"/>
  <c r="J9" i="41"/>
  <c r="K9" i="41" s="1"/>
  <c r="L9" i="41" s="1"/>
  <c r="J10" i="41"/>
  <c r="K10" i="41" s="1"/>
  <c r="L10" i="41" s="1"/>
  <c r="J11" i="41"/>
  <c r="K11" i="41" s="1"/>
  <c r="L11" i="41" s="1"/>
  <c r="L9" i="36"/>
  <c r="F63" i="36"/>
  <c r="C67" i="36" s="1"/>
  <c r="F42" i="36"/>
  <c r="G13" i="36"/>
  <c r="D13" i="36" s="1"/>
  <c r="F35" i="36"/>
  <c r="C37" i="36" s="1"/>
  <c r="J8" i="41"/>
  <c r="K8" i="41" s="1"/>
  <c r="L8" i="41" s="1"/>
  <c r="D10" i="36"/>
  <c r="F28" i="36"/>
  <c r="C29" i="36" s="1"/>
  <c r="E29" i="36" s="1"/>
  <c r="B30" i="36" l="1"/>
  <c r="K16" i="36"/>
  <c r="E67" i="36"/>
  <c r="H14" i="36" s="1"/>
  <c r="C55" i="36"/>
  <c r="E55" i="36" s="1"/>
  <c r="C45" i="36"/>
  <c r="E45" i="36" s="1"/>
  <c r="E37" i="36"/>
  <c r="D22" i="2"/>
  <c r="G8" i="34"/>
  <c r="H8" i="34" s="1"/>
  <c r="E31" i="34" s="1"/>
  <c r="A34" i="34" s="1"/>
  <c r="G240" i="4"/>
  <c r="H240" i="4" s="1"/>
  <c r="G8" i="31"/>
  <c r="H8" i="31" s="1"/>
  <c r="E31" i="31" s="1"/>
  <c r="A34" i="31" s="1"/>
  <c r="G153" i="4"/>
  <c r="H153" i="4" s="1"/>
  <c r="G8" i="28"/>
  <c r="H8" i="28" s="1"/>
  <c r="E31" i="28" s="1"/>
  <c r="A34" i="28" s="1"/>
  <c r="G66" i="4"/>
  <c r="H66" i="4" s="1"/>
  <c r="G8" i="32"/>
  <c r="H8" i="32" s="1"/>
  <c r="E31" i="32" s="1"/>
  <c r="A34" i="32" s="1"/>
  <c r="G182" i="4"/>
  <c r="H182" i="4" s="1"/>
  <c r="G8" i="35"/>
  <c r="H8" i="35" s="1"/>
  <c r="E31" i="35" s="1"/>
  <c r="A34" i="35" s="1"/>
  <c r="G269" i="4"/>
  <c r="G8" i="29"/>
  <c r="H8" i="29" s="1"/>
  <c r="E31" i="29" s="1"/>
  <c r="A34" i="29" s="1"/>
  <c r="G95" i="4"/>
  <c r="H95" i="4" s="1"/>
  <c r="G8" i="30"/>
  <c r="H8" i="30" s="1"/>
  <c r="E31" i="30" s="1"/>
  <c r="A34" i="30" s="1"/>
  <c r="G124" i="4"/>
  <c r="H124" i="4" s="1"/>
  <c r="G8" i="33"/>
  <c r="H8" i="33" s="1"/>
  <c r="E31" i="33" s="1"/>
  <c r="A34" i="33" s="1"/>
  <c r="G211" i="4"/>
  <c r="H211" i="4" s="1"/>
  <c r="G8" i="4"/>
  <c r="D16" i="36"/>
  <c r="G38" i="2" s="1"/>
  <c r="C17" i="2" s="1"/>
  <c r="G43" i="2" s="1"/>
  <c r="G16" i="36"/>
  <c r="H9" i="36"/>
  <c r="I9" i="36" s="1"/>
  <c r="C16" i="2"/>
  <c r="G42" i="2" l="1"/>
  <c r="C18" i="2"/>
  <c r="H10" i="36"/>
  <c r="H269" i="4"/>
  <c r="E286" i="4" s="1"/>
  <c r="L41" i="2" s="1"/>
  <c r="H8" i="4"/>
  <c r="E25" i="4" s="1"/>
  <c r="A86" i="4" s="1"/>
  <c r="H12" i="36"/>
  <c r="B46" i="36"/>
  <c r="H11" i="36"/>
  <c r="B38" i="36"/>
  <c r="B56" i="36"/>
  <c r="H13" i="36"/>
  <c r="G8" i="44"/>
  <c r="H8" i="44" s="1"/>
  <c r="E31" i="44" s="1"/>
  <c r="A34" i="44" s="1"/>
  <c r="G37" i="4"/>
  <c r="E170" i="4"/>
  <c r="L37" i="2" s="1"/>
  <c r="E83" i="4"/>
  <c r="L34" i="2" s="1"/>
  <c r="I27" i="2" s="1"/>
  <c r="E228" i="4"/>
  <c r="L39" i="2" s="1"/>
  <c r="M39" i="2" s="1"/>
  <c r="E257" i="4"/>
  <c r="L40" i="2" s="1"/>
  <c r="E141" i="4"/>
  <c r="L36" i="2" s="1"/>
  <c r="E112" i="4"/>
  <c r="L35" i="2" s="1"/>
  <c r="M35" i="2" s="1"/>
  <c r="E199" i="4"/>
  <c r="L38" i="2" s="1"/>
  <c r="M38" i="2" s="1"/>
  <c r="G39" i="2"/>
  <c r="M10" i="36"/>
  <c r="E9" i="36"/>
  <c r="F9" i="36" s="1"/>
  <c r="B68" i="36"/>
  <c r="C19" i="2" l="1"/>
  <c r="C20" i="2" s="1"/>
  <c r="I34" i="2"/>
  <c r="M41" i="2"/>
  <c r="H37" i="4"/>
  <c r="E54" i="4" s="1"/>
  <c r="L33" i="2" s="1"/>
  <c r="G44" i="2"/>
  <c r="A28" i="4"/>
  <c r="A115" i="4"/>
  <c r="A202" i="4"/>
  <c r="A260" i="4"/>
  <c r="A173" i="4"/>
  <c r="A289" i="4"/>
  <c r="L32" i="2"/>
  <c r="I25" i="2" s="1"/>
  <c r="A57" i="4"/>
  <c r="A144" i="4"/>
  <c r="A231" i="4"/>
  <c r="I31" i="2"/>
  <c r="I32" i="2"/>
  <c r="I28" i="2"/>
  <c r="I33" i="2"/>
  <c r="M40" i="2"/>
  <c r="I30" i="2"/>
  <c r="M37" i="2"/>
  <c r="I29" i="2"/>
  <c r="M36" i="2"/>
  <c r="M34" i="2"/>
  <c r="L10" i="36"/>
  <c r="I10" i="36" s="1"/>
  <c r="H16" i="36"/>
  <c r="I26" i="2" l="1"/>
  <c r="M33" i="2"/>
  <c r="M32" i="2"/>
  <c r="E10" i="36"/>
  <c r="F10" i="36" s="1"/>
  <c r="M11" i="36"/>
  <c r="L11" i="36" l="1"/>
  <c r="I11" i="36" s="1"/>
  <c r="M12" i="36" l="1"/>
  <c r="E11" i="36"/>
  <c r="L12" i="36" l="1"/>
  <c r="I12" i="36" s="1"/>
  <c r="M13" i="36" s="1"/>
  <c r="F11" i="36"/>
  <c r="E12" i="36" l="1"/>
  <c r="L13" i="36" l="1"/>
  <c r="I13" i="36" s="1"/>
  <c r="M14" i="36" s="1"/>
  <c r="L14" i="36" s="1"/>
  <c r="I14" i="36" s="1"/>
  <c r="E14" i="36" s="1"/>
  <c r="F14" i="36" s="1"/>
  <c r="F12" i="36"/>
  <c r="M15" i="36" l="1"/>
  <c r="L15" i="36" s="1"/>
  <c r="I15" i="36" s="1"/>
  <c r="E15" i="36" s="1"/>
  <c r="E13" i="36"/>
  <c r="F15" i="36" l="1"/>
  <c r="M16" i="36"/>
  <c r="F13" i="36"/>
  <c r="I16" i="36" l="1"/>
  <c r="F16" i="36" l="1"/>
  <c r="E16" i="36"/>
  <c r="I38" i="2" s="1"/>
  <c r="I17" i="2" s="1"/>
  <c r="I43" i="2" l="1"/>
  <c r="J21" i="2" l="1"/>
  <c r="L42" i="2" l="1"/>
  <c r="I35" i="2" s="1"/>
  <c r="I36" i="2" l="1"/>
  <c r="L44" i="2" s="1"/>
  <c r="M42" i="2"/>
  <c r="I37" i="2" l="1" a="1"/>
  <c r="I37" i="2" s="1"/>
  <c r="I39" i="2" s="1"/>
  <c r="J22" i="2"/>
  <c r="I16" i="2"/>
  <c r="I18" i="2" l="1"/>
  <c r="I42" i="2"/>
  <c r="M44" i="2"/>
  <c r="A23" i="2" l="1"/>
  <c r="I19" i="2"/>
  <c r="I20" i="2" s="1"/>
  <c r="I44" i="2"/>
  <c r="F1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<sst xmlns="http://schemas.openxmlformats.org/spreadsheetml/2006/main" count="886" uniqueCount="373">
  <si>
    <t>CAFC Standards FY 2024-2025</t>
  </si>
  <si>
    <t>SUBMISSION INSTRUCTIONS: Utilize the checklist below</t>
  </si>
  <si>
    <t>This application is for RSO's requesting an INTERIM BUDGET for the 2024-2025 Fiscal Year.</t>
  </si>
  <si>
    <t>Before submitting an application, check to see if you have completed the following:</t>
  </si>
  <si>
    <t>1.)</t>
  </si>
  <si>
    <r>
      <t xml:space="preserve">Ensure this form was </t>
    </r>
    <r>
      <rPr>
        <b/>
        <u/>
        <sz val="14"/>
        <color rgb="FFFF0000"/>
        <rFont val="Calibri"/>
        <family val="2"/>
        <scheme val="minor"/>
      </rPr>
      <t>NEVER opened</t>
    </r>
    <r>
      <rPr>
        <sz val="14"/>
        <color theme="1"/>
        <rFont val="Calibri"/>
        <family val="2"/>
        <scheme val="minor"/>
      </rPr>
      <t xml:space="preserve"> or </t>
    </r>
    <r>
      <rPr>
        <b/>
        <u/>
        <sz val="14"/>
        <color rgb="FFFF0000"/>
        <rFont val="Calibri"/>
        <family val="2"/>
        <scheme val="minor"/>
      </rPr>
      <t>edited</t>
    </r>
    <r>
      <rPr>
        <sz val="14"/>
        <color theme="1"/>
        <rFont val="Calibri"/>
        <family val="2"/>
        <scheme val="minor"/>
      </rPr>
      <t xml:space="preserve"> with Google Sheets. </t>
    </r>
  </si>
  <si>
    <t>Has your organization been active with the Center for Leadership and Civic Engagement (CLCE) for at least 8 weeks?</t>
  </si>
  <si>
    <t>2.)</t>
  </si>
  <si>
    <r>
      <t xml:space="preserve">Name your submission files in the following format: </t>
    </r>
    <r>
      <rPr>
        <b/>
        <sz val="14"/>
        <color rgb="FFFF0000"/>
        <rFont val="Calibri"/>
        <family val="2"/>
      </rPr>
      <t>FULLorgname_24-25_interimbudget.xlsx</t>
    </r>
  </si>
  <si>
    <t>Do you have a student designee from your executive board to submit the RSOs budget?</t>
  </si>
  <si>
    <t>FULLorgname_24-25_documentation.xlsx</t>
  </si>
  <si>
    <t>3.)</t>
  </si>
  <si>
    <t>Is your organization open to all USF students in its membership &amp; officer positions, without fees or dues?</t>
  </si>
  <si>
    <t>4.)</t>
  </si>
  <si>
    <t xml:space="preserve">Have you taken the mandatory Interim Budget Canvas Course? </t>
  </si>
  <si>
    <r>
      <t xml:space="preserve">For the Eligibility Questions - </t>
    </r>
    <r>
      <rPr>
        <b/>
        <sz val="14"/>
        <color theme="1"/>
        <rFont val="Calibri"/>
        <family val="2"/>
        <scheme val="minor"/>
      </rPr>
      <t>Click The "SUBMIT HERE!" Button Below</t>
    </r>
  </si>
  <si>
    <t>5.)</t>
  </si>
  <si>
    <t>Are you using Microsoft® Office Excel 2007 or later to edit this document?</t>
  </si>
  <si>
    <t>Interim Request are first come, first serve and will be reviewed on a rolling basis.</t>
  </si>
  <si>
    <t>If the answer is "Yes" to all of the above questions, you may continue!</t>
  </si>
  <si>
    <t>6.)</t>
  </si>
  <si>
    <t>Last day to submit the budget form and documentation is Friday, April 4, 2025</t>
  </si>
  <si>
    <t>HOW TO FILL OUT THIS APPLICATION:</t>
  </si>
  <si>
    <t>TIPS/THINGS TO REMEMBER:</t>
  </si>
  <si>
    <r>
      <t xml:space="preserve">Complete this Application in </t>
    </r>
    <r>
      <rPr>
        <b/>
        <i/>
        <u/>
        <sz val="11"/>
        <color rgb="FFFF0000"/>
        <rFont val="Calibri"/>
        <family val="2"/>
        <scheme val="minor"/>
      </rPr>
      <t>Microsoft® Office Excel 2007</t>
    </r>
    <r>
      <rPr>
        <sz val="11"/>
        <color theme="1"/>
        <rFont val="Calibri"/>
        <family val="2"/>
        <scheme val="minor"/>
      </rPr>
      <t xml:space="preserve"> or later, </t>
    </r>
    <r>
      <rPr>
        <b/>
        <i/>
        <u/>
        <sz val="11"/>
        <color rgb="FFFF0000"/>
        <rFont val="Calibri"/>
        <family val="2"/>
        <scheme val="minor"/>
      </rPr>
      <t>NOT</t>
    </r>
    <r>
      <rPr>
        <sz val="11"/>
        <color theme="1"/>
        <rFont val="Calibri"/>
        <family val="2"/>
        <scheme val="minor"/>
      </rPr>
      <t xml:space="preserve"> in Google Sheets!</t>
    </r>
  </si>
  <si>
    <r>
      <t xml:space="preserve">The following information will ensure you </t>
    </r>
    <r>
      <rPr>
        <b/>
        <u/>
        <sz val="11"/>
        <color theme="1"/>
        <rFont val="Calibri"/>
        <family val="2"/>
        <scheme val="minor"/>
      </rPr>
      <t>MAXIMIZE</t>
    </r>
    <r>
      <rPr>
        <sz val="11"/>
        <color theme="1"/>
        <rFont val="Calibri"/>
        <family val="2"/>
        <scheme val="minor"/>
      </rPr>
      <t xml:space="preserve"> your allocation:</t>
    </r>
  </si>
  <si>
    <t>The following steps will ensure your Interim budget form is completed properly:</t>
  </si>
  <si>
    <r>
      <t xml:space="preserve">DO </t>
    </r>
    <r>
      <rPr>
        <b/>
        <u/>
        <sz val="11"/>
        <color theme="1"/>
        <rFont val="Calibri"/>
        <family val="2"/>
        <scheme val="minor"/>
      </rPr>
      <t>NOT</t>
    </r>
    <r>
      <rPr>
        <b/>
        <sz val="11"/>
        <color theme="1"/>
        <rFont val="Calibri"/>
        <family val="2"/>
        <scheme val="minor"/>
      </rPr>
      <t xml:space="preserve"> OPEN OR COMPLETE BUDGET IN GOOGLE SHEETS!</t>
    </r>
  </si>
  <si>
    <t>*** SUMMARY ***</t>
  </si>
  <si>
    <r>
      <t xml:space="preserve">You </t>
    </r>
    <r>
      <rPr>
        <b/>
        <u/>
        <sz val="11"/>
        <color theme="1"/>
        <rFont val="Calibri"/>
        <family val="2"/>
        <scheme val="minor"/>
      </rPr>
      <t>MUST</t>
    </r>
    <r>
      <rPr>
        <sz val="11"/>
        <color theme="1"/>
        <rFont val="Calibri"/>
        <family val="2"/>
        <scheme val="minor"/>
      </rPr>
      <t xml:space="preserve"> take the </t>
    </r>
    <r>
      <rPr>
        <b/>
        <u/>
        <sz val="11"/>
        <color rgb="FFFF0000"/>
        <rFont val="Calibri"/>
        <family val="2"/>
        <scheme val="minor"/>
      </rPr>
      <t>MANDATORY</t>
    </r>
    <r>
      <rPr>
        <sz val="11"/>
        <color theme="1"/>
        <rFont val="Calibri"/>
        <family val="2"/>
        <scheme val="minor"/>
      </rPr>
      <t xml:space="preserve"> budget canvas course. </t>
    </r>
  </si>
  <si>
    <r>
      <rPr>
        <b/>
        <u/>
        <sz val="12"/>
        <color rgb="FFFF0000"/>
        <rFont val="Calibri"/>
        <family val="2"/>
        <scheme val="minor"/>
      </rPr>
      <t xml:space="preserve">***Complete top portion of the summary page </t>
    </r>
    <r>
      <rPr>
        <b/>
        <sz val="12"/>
        <rFont val="Calibri"/>
        <family val="2"/>
        <scheme val="minor"/>
      </rPr>
      <t xml:space="preserve">NOTE: </t>
    </r>
    <r>
      <rPr>
        <b/>
        <sz val="12"/>
        <color theme="1"/>
        <rFont val="Calibri"/>
        <family val="2"/>
        <scheme val="minor"/>
      </rPr>
      <t xml:space="preserve">If the </t>
    </r>
    <r>
      <rPr>
        <b/>
        <u/>
        <sz val="12"/>
        <color rgb="FFFF0000"/>
        <rFont val="Calibri"/>
        <family val="2"/>
        <scheme val="minor"/>
      </rPr>
      <t>pink cells</t>
    </r>
    <r>
      <rPr>
        <b/>
        <sz val="12"/>
        <color theme="1"/>
        <rFont val="Calibri (Body)"/>
      </rPr>
      <t xml:space="preserve"> in this section </t>
    </r>
    <r>
      <rPr>
        <b/>
        <sz val="12"/>
        <color theme="1"/>
        <rFont val="Calibri"/>
        <family val="2"/>
        <scheme val="minor"/>
      </rPr>
      <t xml:space="preserve">are not filled, this Budget will </t>
    </r>
    <r>
      <rPr>
        <b/>
        <u/>
        <sz val="12"/>
        <color rgb="FFFF0000"/>
        <rFont val="Calibri"/>
        <family val="2"/>
        <scheme val="minor"/>
      </rPr>
      <t>NOT</t>
    </r>
    <r>
      <rPr>
        <b/>
        <sz val="12"/>
        <color theme="1"/>
        <rFont val="Calibri"/>
        <family val="2"/>
        <scheme val="minor"/>
      </rPr>
      <t xml:space="preserve"> be accepted and will be </t>
    </r>
    <r>
      <rPr>
        <b/>
        <u/>
        <sz val="12"/>
        <color rgb="FFFF0000"/>
        <rFont val="Calibri"/>
        <family val="2"/>
        <scheme val="minor"/>
      </rPr>
      <t>zero-funded.</t>
    </r>
  </si>
  <si>
    <t>***  EVENT REQUESTS &amp; RECURRING ***</t>
  </si>
  <si>
    <r>
      <rPr>
        <b/>
        <u/>
        <sz val="11"/>
        <color theme="1"/>
        <rFont val="Calibri"/>
        <family val="2"/>
        <scheme val="minor"/>
      </rPr>
      <t>SAVE</t>
    </r>
    <r>
      <rPr>
        <sz val="11"/>
        <color theme="1"/>
        <rFont val="Calibri"/>
        <family val="2"/>
        <scheme val="minor"/>
      </rPr>
      <t xml:space="preserve"> and </t>
    </r>
    <r>
      <rPr>
        <b/>
        <u/>
        <sz val="11"/>
        <color theme="1"/>
        <rFont val="Calibri"/>
        <family val="2"/>
        <scheme val="minor"/>
      </rPr>
      <t>CLOSE</t>
    </r>
    <r>
      <rPr>
        <sz val="11"/>
        <color theme="1"/>
        <rFont val="Calibri"/>
        <family val="2"/>
        <scheme val="minor"/>
      </rPr>
      <t xml:space="preserve"> the file before submitting in order to ensure your work is saved.</t>
    </r>
  </si>
  <si>
    <t>Here, you will input your request based on each event you have planned.</t>
  </si>
  <si>
    <r>
      <t xml:space="preserve">Print out the </t>
    </r>
    <r>
      <rPr>
        <b/>
        <sz val="11"/>
        <color theme="1"/>
        <rFont val="Calibri"/>
        <family val="2"/>
        <scheme val="minor"/>
      </rPr>
      <t>"Instructions"</t>
    </r>
    <r>
      <rPr>
        <sz val="11"/>
        <color theme="1"/>
        <rFont val="Calibri"/>
        <family val="2"/>
        <scheme val="minor"/>
      </rPr>
      <t xml:space="preserve"> and </t>
    </r>
    <r>
      <rPr>
        <b/>
        <sz val="11"/>
        <color theme="1"/>
        <rFont val="Calibri"/>
        <family val="2"/>
        <scheme val="minor"/>
      </rPr>
      <t>"Standards"</t>
    </r>
    <r>
      <rPr>
        <sz val="11"/>
        <color theme="1"/>
        <rFont val="Calibri"/>
        <family val="2"/>
        <scheme val="minor"/>
      </rPr>
      <t xml:space="preserve"> pages of this document, and have them by your side as you work.</t>
    </r>
  </si>
  <si>
    <t>Use as many event request as you need; only put one (1) event per event request. (for recurring events - see below)</t>
  </si>
  <si>
    <r>
      <t xml:space="preserve">Utilize </t>
    </r>
    <r>
      <rPr>
        <b/>
        <u/>
        <sz val="11"/>
        <color theme="1"/>
        <rFont val="Calibri"/>
        <family val="2"/>
        <scheme val="minor"/>
      </rPr>
      <t>all 10 Events</t>
    </r>
    <r>
      <rPr>
        <sz val="11"/>
        <color theme="1"/>
        <rFont val="Calibri"/>
        <family val="2"/>
        <scheme val="minor"/>
      </rPr>
      <t>, you never know where you might accidentally mess up.</t>
    </r>
  </si>
  <si>
    <t xml:space="preserve"> Multi-day events counts as separate events per day. (ex. Event Day 1, Event Day 2, Event Day 3, etc.)</t>
  </si>
  <si>
    <r>
      <t xml:space="preserve">You only get </t>
    </r>
    <r>
      <rPr>
        <b/>
        <u/>
        <sz val="11"/>
        <color theme="1"/>
        <rFont val="Calibri"/>
        <family val="2"/>
        <scheme val="minor"/>
      </rPr>
      <t>ONE</t>
    </r>
    <r>
      <rPr>
        <sz val="11"/>
        <color theme="1"/>
        <rFont val="Calibri"/>
        <family val="2"/>
        <scheme val="minor"/>
      </rPr>
      <t xml:space="preserve"> submission, ensure that you save before closing the file.</t>
    </r>
  </si>
  <si>
    <t>For regular (weekly/biweekly/monthly/etc.) recurring events, fill in the "Recurring Events" tab.</t>
  </si>
  <si>
    <t>7.)</t>
  </si>
  <si>
    <t>Your student organization's previous budget is a great starting point.</t>
  </si>
  <si>
    <r>
      <t xml:space="preserve">• Provide your </t>
    </r>
    <r>
      <rPr>
        <b/>
        <u/>
        <sz val="11"/>
        <color theme="1"/>
        <rFont val="Calibri"/>
        <family val="2"/>
        <scheme val="minor"/>
      </rPr>
      <t>best estimate</t>
    </r>
    <r>
      <rPr>
        <sz val="11"/>
        <color theme="1"/>
        <rFont val="Calibri"/>
        <family val="2"/>
        <scheme val="minor"/>
      </rPr>
      <t xml:space="preserve"> of the student attendance for each requested event. Documentation (QR Code or sign-in sheets) is expected if you are requesting funding for </t>
    </r>
    <r>
      <rPr>
        <b/>
        <u/>
        <sz val="11"/>
        <color theme="1"/>
        <rFont val="Calibri"/>
        <family val="2"/>
        <scheme val="minor"/>
      </rPr>
      <t>more than 30</t>
    </r>
    <r>
      <rPr>
        <sz val="11"/>
        <color theme="1"/>
        <rFont val="Calibri"/>
        <family val="2"/>
        <scheme val="minor"/>
      </rPr>
      <t xml:space="preserve"> student attendees.</t>
    </r>
  </si>
  <si>
    <t>8.)</t>
  </si>
  <si>
    <t>Ensure you have attached your attendance documentation.</t>
  </si>
  <si>
    <t>9.)</t>
  </si>
  <si>
    <t>Please ensure to add a descriptive event name ex. "Spring Banquet" and the event location is on USF campus and must be within the fiscal year 2024-2025. Any off-campus or virtual event requests will be zero-funded.</t>
  </si>
  <si>
    <t>10.)</t>
  </si>
  <si>
    <r>
      <t xml:space="preserve">Only fill out the the highlighted </t>
    </r>
    <r>
      <rPr>
        <b/>
        <u/>
        <sz val="11"/>
        <color theme="1"/>
        <rFont val="Calibri"/>
        <family val="2"/>
        <scheme val="minor"/>
      </rPr>
      <t>pink cells</t>
    </r>
    <r>
      <rPr>
        <sz val="11"/>
        <color theme="1"/>
        <rFont val="Calibri"/>
        <family val="2"/>
        <scheme val="minor"/>
      </rPr>
      <t xml:space="preserve">. Changes to other cells could </t>
    </r>
    <r>
      <rPr>
        <b/>
        <u/>
        <sz val="11"/>
        <color theme="1"/>
        <rFont val="Calibri"/>
        <family val="2"/>
        <scheme val="minor"/>
      </rPr>
      <t>void</t>
    </r>
    <r>
      <rPr>
        <sz val="11"/>
        <color theme="1"/>
        <rFont val="Calibri"/>
        <family val="2"/>
        <scheme val="minor"/>
      </rPr>
      <t xml:space="preserve"> this budget request.</t>
    </r>
  </si>
  <si>
    <r>
      <t xml:space="preserve">Do </t>
    </r>
    <r>
      <rPr>
        <b/>
        <u/>
        <sz val="11"/>
        <color theme="1"/>
        <rFont val="Calibri"/>
        <family val="2"/>
        <scheme val="minor"/>
      </rPr>
      <t>NOT</t>
    </r>
    <r>
      <rPr>
        <sz val="11"/>
        <color theme="1"/>
        <rFont val="Calibri"/>
        <family val="2"/>
        <scheme val="minor"/>
      </rPr>
      <t xml:space="preserve"> request  promo items, under the</t>
    </r>
    <r>
      <rPr>
        <i/>
        <sz val="11"/>
        <color theme="1"/>
        <rFont val="Calibri"/>
        <family val="2"/>
        <scheme val="minor"/>
      </rPr>
      <t xml:space="preserve"> "</t>
    </r>
    <r>
      <rPr>
        <b/>
        <i/>
        <sz val="11"/>
        <color theme="1"/>
        <rFont val="Calibri"/>
        <family val="2"/>
        <scheme val="minor"/>
      </rPr>
      <t>Event</t>
    </r>
    <r>
      <rPr>
        <i/>
        <sz val="11"/>
        <color theme="1"/>
        <rFont val="Calibri"/>
        <family val="2"/>
        <scheme val="minor"/>
      </rPr>
      <t xml:space="preserve"> </t>
    </r>
    <r>
      <rPr>
        <b/>
        <i/>
        <sz val="11"/>
        <color theme="1"/>
        <rFont val="Calibri"/>
        <family val="2"/>
        <scheme val="minor"/>
      </rPr>
      <t>Requests" section</t>
    </r>
    <r>
      <rPr>
        <i/>
        <sz val="11"/>
        <color theme="1"/>
        <rFont val="Calibri"/>
        <family val="2"/>
        <scheme val="minor"/>
      </rPr>
      <t>,</t>
    </r>
    <r>
      <rPr>
        <sz val="11"/>
        <color theme="1"/>
        <rFont val="Calibri"/>
        <family val="2"/>
        <scheme val="minor"/>
      </rPr>
      <t xml:space="preserve"> unless promo item is specifically event related.</t>
    </r>
  </si>
  <si>
    <t>11.)</t>
  </si>
  <si>
    <t xml:space="preserve">Download the file to your desktop, for ease of access.  </t>
  </si>
  <si>
    <t>12.)</t>
  </si>
  <si>
    <r>
      <rPr>
        <b/>
        <sz val="11"/>
        <color theme="1"/>
        <rFont val="Calibri"/>
        <family val="2"/>
        <scheme val="minor"/>
      </rPr>
      <t>Eligibility Form</t>
    </r>
    <r>
      <rPr>
        <sz val="11"/>
        <color theme="1"/>
        <rFont val="Calibri"/>
        <family val="2"/>
        <scheme val="minor"/>
      </rPr>
      <t xml:space="preserve"> will need to be completed. Not completing will result in zero funded budget. Click </t>
    </r>
    <r>
      <rPr>
        <b/>
        <sz val="11"/>
        <color theme="1"/>
        <rFont val="Calibri"/>
        <family val="2"/>
        <scheme val="minor"/>
      </rPr>
      <t>Submit Here</t>
    </r>
    <r>
      <rPr>
        <sz val="11"/>
        <color theme="1"/>
        <rFont val="Calibri"/>
        <family val="2"/>
        <scheme val="minor"/>
      </rPr>
      <t xml:space="preserve"> to complete Eligibility. (Must be eligible for this current year to receive funding)</t>
    </r>
  </si>
  <si>
    <t>*** OTHER ***</t>
  </si>
  <si>
    <t>Use as many "Other" sections as you need; only put one (1) request per section.</t>
  </si>
  <si>
    <t>HELPFUL DOCUMENTS/INFO:</t>
  </si>
  <si>
    <t xml:space="preserve">For capital asset requests over $1,000 per item, provide two (2) quotes from different vendors. </t>
  </si>
  <si>
    <t>Please refer to the SG "Documents" page on BullConnect for the following Student Government fiscal policy documents:</t>
  </si>
  <si>
    <t>*** DOCUMENTATION ***</t>
  </si>
  <si>
    <r>
      <t xml:space="preserve">This section is only necessary if you are requesting for events for over </t>
    </r>
    <r>
      <rPr>
        <u/>
        <sz val="11"/>
        <color theme="1"/>
        <rFont val="Calibri (Body)"/>
      </rPr>
      <t>30</t>
    </r>
    <r>
      <rPr>
        <sz val="11"/>
        <color theme="1"/>
        <rFont val="Calibri (Body)"/>
      </rPr>
      <t xml:space="preserve"> attendees.</t>
    </r>
  </si>
  <si>
    <r>
      <rPr>
        <b/>
        <u/>
        <sz val="11"/>
        <color rgb="FFFF0000"/>
        <rFont val="Calibri"/>
        <family val="2"/>
        <scheme val="minor"/>
      </rPr>
      <t>NOTE:</t>
    </r>
    <r>
      <rPr>
        <sz val="11"/>
        <color theme="1"/>
        <rFont val="Calibri"/>
        <family val="2"/>
        <scheme val="minor"/>
      </rPr>
      <t xml:space="preserve"> These can be found by going to </t>
    </r>
    <r>
      <rPr>
        <b/>
        <sz val="11"/>
        <color theme="1"/>
        <rFont val="Calibri"/>
        <family val="2"/>
        <scheme val="minor"/>
      </rPr>
      <t>"Documents" → "Governing Documents" → "Statutes"</t>
    </r>
  </si>
  <si>
    <r>
      <t xml:space="preserve">Save your documentation and </t>
    </r>
    <r>
      <rPr>
        <b/>
        <u/>
        <sz val="11"/>
        <color theme="1"/>
        <rFont val="Calibri"/>
        <family val="2"/>
        <scheme val="minor"/>
      </rPr>
      <t>attach it/upload</t>
    </r>
    <r>
      <rPr>
        <sz val="11"/>
        <color theme="1"/>
        <rFont val="Calibri"/>
        <family val="2"/>
        <scheme val="minor"/>
      </rPr>
      <t xml:space="preserve"> when you submit your budget. Upload up to 8 documentation files.</t>
    </r>
  </si>
  <si>
    <t>• SG Statutes - Title 8 Proviso</t>
  </si>
  <si>
    <r>
      <t>Use intuitive file names in conjuction with the instructions page so</t>
    </r>
    <r>
      <rPr>
        <b/>
        <sz val="11"/>
        <color theme="1"/>
        <rFont val="Calibri"/>
        <family val="2"/>
        <scheme val="minor"/>
      </rPr>
      <t xml:space="preserve"> Campus Council </t>
    </r>
    <r>
      <rPr>
        <sz val="11"/>
        <color theme="1"/>
        <rFont val="Calibri"/>
        <family val="2"/>
        <scheme val="minor"/>
      </rPr>
      <t>knows what you are talking about. (Eg: Spring Social 1).</t>
    </r>
  </si>
  <si>
    <t>• ASRC Student Organization Standards</t>
  </si>
  <si>
    <t>Provide 1 documentation for 1 event. Campus Council will review the amount.</t>
  </si>
  <si>
    <t>SUBMIT HERE!</t>
  </si>
  <si>
    <r>
      <rPr>
        <b/>
        <sz val="11"/>
        <color theme="1"/>
        <rFont val="Calibri"/>
        <family val="2"/>
        <scheme val="minor"/>
      </rPr>
      <t xml:space="preserve">Type in a file name or reference under "Files" for your past event. If all columns are not filled out for each piece of documentation, </t>
    </r>
    <r>
      <rPr>
        <b/>
        <u/>
        <sz val="11"/>
        <color theme="1"/>
        <rFont val="Calibri"/>
        <family val="2"/>
        <scheme val="minor"/>
      </rPr>
      <t xml:space="preserve">the </t>
    </r>
    <r>
      <rPr>
        <b/>
        <u/>
        <sz val="11"/>
        <rFont val="Calibri"/>
        <family val="2"/>
        <scheme val="minor"/>
      </rPr>
      <t>documentation will not be accepted.</t>
    </r>
  </si>
  <si>
    <r>
      <rPr>
        <b/>
        <u/>
        <sz val="11"/>
        <color rgb="FFFF0000"/>
        <rFont val="Calibri"/>
        <family val="2"/>
        <scheme val="minor"/>
      </rPr>
      <t>NOTE:</t>
    </r>
    <r>
      <rPr>
        <sz val="11"/>
        <color theme="1"/>
        <rFont val="Calibri"/>
        <family val="2"/>
        <scheme val="minor"/>
      </rPr>
      <t xml:space="preserve"> If no documentation is provided for an event with more than 30 attendees, your events will </t>
    </r>
    <r>
      <rPr>
        <b/>
        <u/>
        <sz val="11"/>
        <color rgb="FFFF0000"/>
        <rFont val="Calibri"/>
        <family val="2"/>
        <scheme val="minor"/>
      </rPr>
      <t>only</t>
    </r>
    <r>
      <rPr>
        <sz val="11"/>
        <color theme="1"/>
        <rFont val="Calibri"/>
        <family val="2"/>
        <scheme val="minor"/>
      </rPr>
      <t xml:space="preserve"> be funded up to</t>
    </r>
    <r>
      <rPr>
        <b/>
        <sz val="11"/>
        <color theme="1"/>
        <rFont val="Calibri"/>
        <family val="2"/>
        <scheme val="minor"/>
      </rPr>
      <t xml:space="preserve"> </t>
    </r>
    <r>
      <rPr>
        <b/>
        <u/>
        <sz val="11"/>
        <color rgb="FFFF0000"/>
        <rFont val="Calibri"/>
        <family val="2"/>
        <scheme val="minor"/>
      </rPr>
      <t>30</t>
    </r>
    <r>
      <rPr>
        <b/>
        <u/>
        <sz val="11"/>
        <color rgb="FFFF0000"/>
        <rFont val="Calibri (Body)"/>
      </rPr>
      <t xml:space="preserve"> attendees</t>
    </r>
    <r>
      <rPr>
        <b/>
        <sz val="11"/>
        <color theme="1"/>
        <rFont val="Calibri"/>
        <family val="2"/>
        <scheme val="minor"/>
      </rPr>
      <t>.</t>
    </r>
  </si>
  <si>
    <t>Funding Guidelines</t>
  </si>
  <si>
    <t>Event Allocation Standards</t>
  </si>
  <si>
    <t>•</t>
  </si>
  <si>
    <t>The Committee shall allocate for up to:</t>
  </si>
  <si>
    <t>The Committee shall allocate for Event-specific up to:</t>
  </si>
  <si>
    <t>o Eight (8) events per fiscal year.</t>
  </si>
  <si>
    <r>
      <rPr>
        <b/>
        <sz val="11"/>
        <color theme="1"/>
        <rFont val="Calibri"/>
        <family val="2"/>
        <scheme val="minor"/>
      </rPr>
      <t>$6.00 per student</t>
    </r>
    <r>
      <rPr>
        <sz val="11"/>
        <color theme="1"/>
        <rFont val="Calibri"/>
        <family val="2"/>
        <scheme val="minor"/>
      </rPr>
      <t xml:space="preserve"> attendee for the first 200 students.</t>
    </r>
  </si>
  <si>
    <r>
      <rPr>
        <b/>
        <sz val="11"/>
        <color theme="1"/>
        <rFont val="Calibri"/>
        <family val="2"/>
        <scheme val="minor"/>
      </rPr>
      <t>§</t>
    </r>
    <r>
      <rPr>
        <sz val="11"/>
        <color theme="1"/>
        <rFont val="Calibri"/>
        <family val="2"/>
        <scheme val="minor"/>
      </rPr>
      <t xml:space="preserve"> If a Registered Student Organization (RSO) requests more than 8, Campus Council shall allocate towards the 8 that would yield the RSO the </t>
    </r>
    <r>
      <rPr>
        <b/>
        <u/>
        <sz val="11"/>
        <color theme="1"/>
        <rFont val="Calibri"/>
        <family val="2"/>
        <scheme val="minor"/>
      </rPr>
      <t>MOST</t>
    </r>
    <r>
      <rPr>
        <sz val="11"/>
        <color theme="1"/>
        <rFont val="Calibri"/>
        <family val="2"/>
        <scheme val="minor"/>
      </rPr>
      <t xml:space="preserve"> funds.</t>
    </r>
  </si>
  <si>
    <r>
      <rPr>
        <b/>
        <sz val="11"/>
        <color theme="1"/>
        <rFont val="Calibri"/>
        <family val="2"/>
        <scheme val="minor"/>
      </rPr>
      <t>$3.00 per student</t>
    </r>
    <r>
      <rPr>
        <sz val="11"/>
        <color theme="1"/>
        <rFont val="Calibri"/>
        <family val="2"/>
        <scheme val="minor"/>
      </rPr>
      <t xml:space="preserve"> attendee for the next 200 students.</t>
    </r>
  </si>
  <si>
    <r>
      <rPr>
        <b/>
        <sz val="11"/>
        <color theme="1"/>
        <rFont val="Calibri"/>
        <family val="2"/>
        <scheme val="minor"/>
      </rPr>
      <t>§</t>
    </r>
    <r>
      <rPr>
        <sz val="11"/>
        <color theme="1"/>
        <rFont val="Calibri"/>
        <family val="2"/>
        <scheme val="minor"/>
      </rPr>
      <t xml:space="preserve"> Multi-day events count as separate events per day.</t>
    </r>
  </si>
  <si>
    <r>
      <t xml:space="preserve">o </t>
    </r>
    <r>
      <rPr>
        <sz val="11"/>
        <color theme="1"/>
        <rFont val="Calibri"/>
        <family val="2"/>
        <scheme val="minor"/>
      </rPr>
      <t xml:space="preserve">A total cap of </t>
    </r>
    <r>
      <rPr>
        <b/>
        <sz val="11"/>
        <color theme="1"/>
        <rFont val="Calibri"/>
        <family val="2"/>
        <scheme val="minor"/>
      </rPr>
      <t>$1,800 per event.</t>
    </r>
  </si>
  <si>
    <r>
      <t xml:space="preserve">o </t>
    </r>
    <r>
      <rPr>
        <b/>
        <u/>
        <sz val="11"/>
        <color theme="1"/>
        <rFont val="Calibri"/>
        <family val="2"/>
        <scheme val="minor"/>
      </rPr>
      <t>One (1) set</t>
    </r>
    <r>
      <rPr>
        <sz val="11"/>
        <color theme="1"/>
        <rFont val="Calibri"/>
        <family val="2"/>
        <scheme val="minor"/>
      </rPr>
      <t xml:space="preserve"> of Recurring Events, to count as one (1) of the RSO’s eight (8) events</t>
    </r>
    <r>
      <rPr>
        <b/>
        <sz val="11"/>
        <color theme="1"/>
        <rFont val="Calibri"/>
        <family val="2"/>
        <scheme val="minor"/>
      </rPr>
      <t>.</t>
    </r>
  </si>
  <si>
    <r>
      <t>$1.00 per student</t>
    </r>
    <r>
      <rPr>
        <sz val="11"/>
        <color theme="1"/>
        <rFont val="Calibri"/>
        <family val="2"/>
        <scheme val="minor"/>
      </rPr>
      <t xml:space="preserve"> attendee for one (1) recurring set of events.</t>
    </r>
  </si>
  <si>
    <r>
      <t xml:space="preserve">The Committee shall </t>
    </r>
    <r>
      <rPr>
        <b/>
        <u/>
        <sz val="11"/>
        <color theme="1"/>
        <rFont val="Calibri"/>
        <family val="2"/>
        <scheme val="minor"/>
      </rPr>
      <t>require</t>
    </r>
    <r>
      <rPr>
        <sz val="11"/>
        <color theme="1"/>
        <rFont val="Calibri"/>
        <family val="2"/>
        <scheme val="minor"/>
      </rPr>
      <t xml:space="preserve"> attendance documentation to provide funding.</t>
    </r>
  </si>
  <si>
    <r>
      <t xml:space="preserve">o </t>
    </r>
    <r>
      <rPr>
        <sz val="11"/>
        <color theme="1"/>
        <rFont val="Calibri"/>
        <family val="2"/>
        <scheme val="minor"/>
      </rPr>
      <t xml:space="preserve">A total cap of </t>
    </r>
    <r>
      <rPr>
        <b/>
        <sz val="11"/>
        <color theme="1"/>
        <rFont val="Calibri"/>
        <family val="2"/>
        <scheme val="minor"/>
      </rPr>
      <t>$500 per fiscal year.</t>
    </r>
  </si>
  <si>
    <r>
      <t xml:space="preserve">o </t>
    </r>
    <r>
      <rPr>
        <sz val="11"/>
        <color theme="1"/>
        <rFont val="Calibri"/>
        <family val="2"/>
        <scheme val="minor"/>
      </rPr>
      <t>Allocate</t>
    </r>
    <r>
      <rPr>
        <b/>
        <u/>
        <sz val="11"/>
        <color theme="1"/>
        <rFont val="Calibri"/>
        <family val="2"/>
        <scheme val="minor"/>
      </rPr>
      <t>s</t>
    </r>
    <r>
      <rPr>
        <sz val="11"/>
        <color theme="1"/>
        <rFont val="Calibri"/>
        <family val="2"/>
        <scheme val="minor"/>
      </rPr>
      <t xml:space="preserve"> the documented attendance</t>
    </r>
  </si>
  <si>
    <t>Fundable Items</t>
  </si>
  <si>
    <r>
      <rPr>
        <b/>
        <sz val="11"/>
        <color theme="1"/>
        <rFont val="Calibri"/>
        <family val="2"/>
        <scheme val="minor"/>
      </rPr>
      <t>§</t>
    </r>
    <r>
      <rPr>
        <sz val="11"/>
        <color theme="1"/>
        <rFont val="Calibri"/>
        <family val="2"/>
        <scheme val="minor"/>
      </rPr>
      <t xml:space="preserve"> If multiple forms of documentation are provided, use the record with the largest number.</t>
    </r>
  </si>
  <si>
    <r>
      <t xml:space="preserve">o </t>
    </r>
    <r>
      <rPr>
        <sz val="11"/>
        <color theme="1"/>
        <rFont val="Calibri"/>
        <family val="2"/>
        <scheme val="minor"/>
      </rPr>
      <t>Food, utensils, paperware, and plasticware.</t>
    </r>
  </si>
  <si>
    <r>
      <rPr>
        <b/>
        <sz val="11"/>
        <color theme="1"/>
        <rFont val="Calibri"/>
        <family val="2"/>
        <scheme val="minor"/>
      </rPr>
      <t>§</t>
    </r>
    <r>
      <rPr>
        <sz val="11"/>
        <color theme="1"/>
        <rFont val="Calibri"/>
        <family val="2"/>
        <scheme val="minor"/>
      </rPr>
      <t xml:space="preserve"> If no documentation is provided, fund for up to</t>
    </r>
    <r>
      <rPr>
        <b/>
        <u/>
        <sz val="11"/>
        <color theme="1"/>
        <rFont val="Calibri"/>
        <family val="2"/>
        <scheme val="minor"/>
      </rPr>
      <t xml:space="preserve"> 30</t>
    </r>
    <r>
      <rPr>
        <b/>
        <u/>
        <sz val="11"/>
        <color theme="1"/>
        <rFont val="Calibri (Body)"/>
      </rPr>
      <t xml:space="preserve"> attendees.</t>
    </r>
  </si>
  <si>
    <r>
      <t xml:space="preserve">o </t>
    </r>
    <r>
      <rPr>
        <sz val="11"/>
        <color theme="1"/>
        <rFont val="Calibri"/>
        <family val="2"/>
        <scheme val="minor"/>
      </rPr>
      <t>Catered Food.</t>
    </r>
  </si>
  <si>
    <t>Allocation is only for the requested number of attendees with the supported documentation.</t>
  </si>
  <si>
    <r>
      <t xml:space="preserve">o </t>
    </r>
    <r>
      <rPr>
        <sz val="11"/>
        <color theme="1"/>
        <rFont val="Calibri"/>
        <family val="2"/>
        <scheme val="minor"/>
      </rPr>
      <t>Arts/crafts supplies and decorations</t>
    </r>
    <r>
      <rPr>
        <b/>
        <sz val="11"/>
        <color theme="1"/>
        <rFont val="Calibri"/>
        <family val="2"/>
        <scheme val="minor"/>
      </rPr>
      <t>.</t>
    </r>
  </si>
  <si>
    <r>
      <t xml:space="preserve">The Committee shall </t>
    </r>
    <r>
      <rPr>
        <b/>
        <u/>
        <sz val="11"/>
        <color theme="1"/>
        <rFont val="Calibri"/>
        <family val="2"/>
        <scheme val="minor"/>
      </rPr>
      <t xml:space="preserve">NOT </t>
    </r>
    <r>
      <rPr>
        <sz val="11"/>
        <color theme="1"/>
        <rFont val="Calibri"/>
        <family val="2"/>
        <scheme val="minor"/>
      </rPr>
      <t>allocate for:</t>
    </r>
  </si>
  <si>
    <r>
      <t xml:space="preserve">o </t>
    </r>
    <r>
      <rPr>
        <sz val="11"/>
        <color theme="1"/>
        <rFont val="Calibri"/>
        <family val="2"/>
        <scheme val="minor"/>
      </rPr>
      <t>Speaker/performer fees and honorariums.</t>
    </r>
  </si>
  <si>
    <r>
      <t xml:space="preserve">o </t>
    </r>
    <r>
      <rPr>
        <sz val="11"/>
        <color theme="1"/>
        <rFont val="Calibri"/>
        <family val="2"/>
        <scheme val="minor"/>
      </rPr>
      <t>More than the requested amount by the RSO</t>
    </r>
    <r>
      <rPr>
        <b/>
        <sz val="11"/>
        <color theme="1"/>
        <rFont val="Calibri"/>
        <family val="2"/>
        <scheme val="minor"/>
      </rPr>
      <t>.</t>
    </r>
  </si>
  <si>
    <r>
      <t xml:space="preserve">o </t>
    </r>
    <r>
      <rPr>
        <sz val="11"/>
        <color theme="1"/>
        <rFont val="Calibri"/>
        <family val="2"/>
        <scheme val="minor"/>
      </rPr>
      <t>Room setup and EMS charges (if not available for free).</t>
    </r>
  </si>
  <si>
    <r>
      <t xml:space="preserve">o </t>
    </r>
    <r>
      <rPr>
        <sz val="11"/>
        <color theme="1"/>
        <rFont val="Calibri"/>
        <family val="2"/>
        <scheme val="minor"/>
      </rPr>
      <t>Riverfront Park activities.</t>
    </r>
  </si>
  <si>
    <r>
      <t xml:space="preserve">o </t>
    </r>
    <r>
      <rPr>
        <sz val="11"/>
        <color theme="1"/>
        <rFont val="Calibri"/>
        <family val="2"/>
        <scheme val="minor"/>
      </rPr>
      <t>Personal Items</t>
    </r>
    <r>
      <rPr>
        <b/>
        <sz val="11"/>
        <color theme="1"/>
        <rFont val="Calibri"/>
        <family val="2"/>
        <scheme val="minor"/>
      </rPr>
      <t>.</t>
    </r>
  </si>
  <si>
    <r>
      <t xml:space="preserve">o </t>
    </r>
    <r>
      <rPr>
        <sz val="11"/>
        <color theme="1"/>
        <rFont val="Calibri"/>
        <family val="2"/>
        <scheme val="minor"/>
      </rPr>
      <t>Trophies &amp; awards</t>
    </r>
    <r>
      <rPr>
        <b/>
        <sz val="11"/>
        <color theme="1"/>
        <rFont val="Calibri"/>
        <family val="2"/>
        <scheme val="minor"/>
      </rPr>
      <t>.</t>
    </r>
  </si>
  <si>
    <r>
      <t xml:space="preserve">o </t>
    </r>
    <r>
      <rPr>
        <sz val="11"/>
        <color theme="1"/>
        <rFont val="Calibri"/>
        <family val="2"/>
        <scheme val="minor"/>
      </rPr>
      <t>General Body Meetings</t>
    </r>
    <r>
      <rPr>
        <b/>
        <sz val="11"/>
        <color theme="1"/>
        <rFont val="Calibri"/>
        <family val="2"/>
        <scheme val="minor"/>
      </rPr>
      <t>.</t>
    </r>
  </si>
  <si>
    <t>Capital Assets (Other)</t>
  </si>
  <si>
    <t>Requests that do not fall under these standards shall be considered on a case by case basis.</t>
  </si>
  <si>
    <r>
      <t xml:space="preserve">Definition: </t>
    </r>
    <r>
      <rPr>
        <sz val="11"/>
        <color theme="1"/>
        <rFont val="Calibri"/>
        <family val="2"/>
        <scheme val="minor"/>
      </rPr>
      <t>A capital asset is a single item worth more than $1,000, which must be stored on-campus.</t>
    </r>
  </si>
  <si>
    <t>The Committee shall consider capital asset requests on a case by case basis, and shall consider:</t>
  </si>
  <si>
    <t xml:space="preserve">Event-Nonspecific Allocation Standards (Other) </t>
  </si>
  <si>
    <r>
      <t xml:space="preserve">o </t>
    </r>
    <r>
      <rPr>
        <sz val="11"/>
        <color theme="1"/>
        <rFont val="Calibri"/>
        <family val="2"/>
        <scheme val="minor"/>
      </rPr>
      <t>Whether the asset effectively provides additional activities or services to students.</t>
    </r>
  </si>
  <si>
    <t>The Committee shall allocate for Event-Nonspecific up to:</t>
  </si>
  <si>
    <r>
      <t xml:space="preserve">o </t>
    </r>
    <r>
      <rPr>
        <sz val="11"/>
        <color theme="1"/>
        <rFont val="Calibri"/>
        <family val="2"/>
        <scheme val="minor"/>
      </rPr>
      <t>Whether the asset effectively furthers the mission of the RSO.</t>
    </r>
  </si>
  <si>
    <r>
      <t xml:space="preserve">o </t>
    </r>
    <r>
      <rPr>
        <sz val="11"/>
        <color theme="1"/>
        <rFont val="Calibri"/>
        <family val="2"/>
        <scheme val="minor"/>
      </rPr>
      <t xml:space="preserve">National Dues (to affiliate with national org) – </t>
    </r>
    <r>
      <rPr>
        <b/>
        <sz val="11"/>
        <color theme="1"/>
        <rFont val="Calibri"/>
        <family val="2"/>
        <scheme val="minor"/>
      </rPr>
      <t>$250 per fiscal year</t>
    </r>
  </si>
  <si>
    <r>
      <rPr>
        <b/>
        <sz val="11"/>
        <color theme="1"/>
        <rFont val="Calibri"/>
        <family val="2"/>
        <scheme val="minor"/>
      </rPr>
      <t>Note:</t>
    </r>
    <r>
      <rPr>
        <sz val="11"/>
        <color theme="1"/>
        <rFont val="Calibri"/>
        <family val="2"/>
        <scheme val="minor"/>
      </rPr>
      <t xml:space="preserve"> National Dues is for membership for the student organization chapter, it is not for individuals membership dues</t>
    </r>
  </si>
  <si>
    <t>The Committee, in reviewing capital asset request amounts, shall ensure that:</t>
  </si>
  <si>
    <r>
      <t xml:space="preserve">o </t>
    </r>
    <r>
      <rPr>
        <sz val="11"/>
        <color theme="1"/>
        <rFont val="Calibri"/>
        <family val="2"/>
        <scheme val="minor"/>
      </rPr>
      <t xml:space="preserve">Promotional Items – </t>
    </r>
    <r>
      <rPr>
        <b/>
        <sz val="11"/>
        <color theme="1"/>
        <rFont val="Calibri"/>
        <family val="2"/>
        <scheme val="minor"/>
      </rPr>
      <t>$10 per item, up to $1,500 per fiscal year</t>
    </r>
  </si>
  <si>
    <r>
      <t xml:space="preserve">o </t>
    </r>
    <r>
      <rPr>
        <sz val="11"/>
        <color theme="1"/>
        <rFont val="Calibri"/>
        <family val="2"/>
        <scheme val="minor"/>
      </rPr>
      <t>The RSO provides a description and rationale for the asset and its cost</t>
    </r>
    <r>
      <rPr>
        <b/>
        <sz val="11"/>
        <color theme="1"/>
        <rFont val="Calibri"/>
        <family val="2"/>
        <scheme val="minor"/>
      </rPr>
      <t>.</t>
    </r>
  </si>
  <si>
    <t>Promotional items category is flexible spending. It can be used for tabling, costume, and cultural wear, etc.</t>
  </si>
  <si>
    <r>
      <t xml:space="preserve">o </t>
    </r>
    <r>
      <rPr>
        <sz val="11"/>
        <color theme="1"/>
        <rFont val="Calibri"/>
        <family val="2"/>
        <scheme val="minor"/>
      </rPr>
      <t xml:space="preserve">The RSO provides at minimum </t>
    </r>
    <r>
      <rPr>
        <b/>
        <sz val="11"/>
        <color theme="1"/>
        <rFont val="Calibri"/>
        <family val="2"/>
        <scheme val="minor"/>
      </rPr>
      <t>two (2) quotes</t>
    </r>
    <r>
      <rPr>
        <sz val="11"/>
        <color theme="1"/>
        <rFont val="Calibri"/>
        <family val="2"/>
        <scheme val="minor"/>
      </rPr>
      <t xml:space="preserve"> with specific prices.</t>
    </r>
  </si>
  <si>
    <r>
      <t xml:space="preserve">o </t>
    </r>
    <r>
      <rPr>
        <sz val="11"/>
        <color theme="1"/>
        <rFont val="Calibri"/>
        <family val="2"/>
        <scheme val="minor"/>
      </rPr>
      <t xml:space="preserve">A committee member provides at minimum </t>
    </r>
    <r>
      <rPr>
        <b/>
        <sz val="11"/>
        <color theme="1"/>
        <rFont val="Calibri"/>
        <family val="2"/>
        <scheme val="minor"/>
      </rPr>
      <t>one (1) additiona</t>
    </r>
    <r>
      <rPr>
        <sz val="11"/>
        <color theme="1"/>
        <rFont val="Calibri"/>
        <family val="2"/>
        <scheme val="minor"/>
      </rPr>
      <t>l quote.</t>
    </r>
  </si>
  <si>
    <r>
      <t xml:space="preserve">The Committee, upon approving the capital asset, shall allocate for a </t>
    </r>
    <r>
      <rPr>
        <b/>
        <sz val="11"/>
        <color theme="1"/>
        <rFont val="Calibri"/>
        <family val="2"/>
        <scheme val="minor"/>
      </rPr>
      <t>75% subsidy</t>
    </r>
    <r>
      <rPr>
        <sz val="11"/>
        <color theme="1"/>
        <rFont val="Calibri"/>
        <family val="2"/>
        <scheme val="minor"/>
      </rPr>
      <t xml:space="preserve"> of the asset cost, up to </t>
    </r>
    <r>
      <rPr>
        <b/>
        <sz val="11"/>
        <color theme="1"/>
        <rFont val="Calibri"/>
        <family val="2"/>
        <scheme val="minor"/>
      </rPr>
      <t>$2,000</t>
    </r>
    <r>
      <rPr>
        <sz val="11"/>
        <color theme="1"/>
        <rFont val="Calibri"/>
        <family val="2"/>
        <scheme val="minor"/>
      </rPr>
      <t xml:space="preserve"> per fiscal year.</t>
    </r>
  </si>
  <si>
    <t>24-25 RSO INTERIM BUDGET APPLICATION</t>
  </si>
  <si>
    <t>Please Refer to red "Instructions" Tab for Instructions.</t>
  </si>
  <si>
    <r>
      <t xml:space="preserve">1) </t>
    </r>
    <r>
      <rPr>
        <b/>
        <i/>
        <u/>
        <sz val="11"/>
        <color theme="1"/>
        <rFont val="Calibri"/>
        <family val="2"/>
        <scheme val="minor"/>
      </rPr>
      <t>PINK</t>
    </r>
    <r>
      <rPr>
        <b/>
        <sz val="11"/>
        <color theme="1"/>
        <rFont val="Calibri"/>
        <family val="2"/>
        <scheme val="minor"/>
      </rPr>
      <t xml:space="preserve"> cells are </t>
    </r>
    <r>
      <rPr>
        <b/>
        <sz val="11"/>
        <color rgb="FFFF0000"/>
        <rFont val="Calibri"/>
        <family val="2"/>
        <scheme val="minor"/>
      </rPr>
      <t>MANDATORY</t>
    </r>
    <r>
      <rPr>
        <b/>
        <sz val="11"/>
        <rFont val="Calibri"/>
        <family val="2"/>
        <scheme val="minor"/>
      </rPr>
      <t xml:space="preserve"> on the summary tab</t>
    </r>
    <r>
      <rPr>
        <b/>
        <sz val="11"/>
        <color theme="1"/>
        <rFont val="Calibri"/>
        <family val="2"/>
        <scheme val="minor"/>
      </rPr>
      <t xml:space="preserve">.  Color will change to </t>
    </r>
    <r>
      <rPr>
        <b/>
        <i/>
        <u/>
        <sz val="11"/>
        <color theme="1"/>
        <rFont val="Calibri"/>
        <family val="2"/>
        <scheme val="minor"/>
      </rPr>
      <t>YELLOW</t>
    </r>
    <r>
      <rPr>
        <b/>
        <sz val="11"/>
        <color theme="1"/>
        <rFont val="Calibri"/>
        <family val="2"/>
        <scheme val="minor"/>
      </rPr>
      <t xml:space="preserve"> once completed.</t>
    </r>
  </si>
  <si>
    <r>
      <t>2) Any cells left</t>
    </r>
    <r>
      <rPr>
        <b/>
        <i/>
        <sz val="11"/>
        <rFont val="Calibri"/>
        <family val="2"/>
        <scheme val="minor"/>
      </rPr>
      <t xml:space="preserve"> </t>
    </r>
    <r>
      <rPr>
        <b/>
        <i/>
        <u/>
        <sz val="11"/>
        <rFont val="Calibri"/>
        <family val="2"/>
        <scheme val="minor"/>
      </rPr>
      <t>PINK</t>
    </r>
    <r>
      <rPr>
        <b/>
        <sz val="11"/>
        <rFont val="Calibri"/>
        <family val="2"/>
        <scheme val="minor"/>
      </rPr>
      <t xml:space="preserve"> will result in -0- funding.</t>
    </r>
  </si>
  <si>
    <t xml:space="preserve">SUMMARY </t>
  </si>
  <si>
    <r>
      <t>Official Organization Name:</t>
    </r>
    <r>
      <rPr>
        <sz val="11"/>
        <color rgb="FFFF0000"/>
        <rFont val="Calibri"/>
        <family val="2"/>
      </rPr>
      <t xml:space="preserve"> </t>
    </r>
    <r>
      <rPr>
        <sz val="9"/>
        <color rgb="FFFF0000"/>
        <rFont val="Calibri"/>
        <family val="2"/>
      </rPr>
      <t>(No Acronyms)</t>
    </r>
  </si>
  <si>
    <t>1st Contact Name:</t>
  </si>
  <si>
    <t>2nd Contact Name:</t>
  </si>
  <si>
    <t>1st Contact Email:</t>
  </si>
  <si>
    <t>2nd Contact Email:</t>
  </si>
  <si>
    <r>
      <t xml:space="preserve">*** </t>
    </r>
    <r>
      <rPr>
        <b/>
        <sz val="12"/>
        <color rgb="FFFF0000"/>
        <rFont val="Calibri (Body)"/>
      </rPr>
      <t>TO STUDENT ORGANIZATIONS:</t>
    </r>
    <r>
      <rPr>
        <b/>
        <sz val="12"/>
        <color rgb="FFFF0000"/>
        <rFont val="Calibri"/>
        <family val="2"/>
        <scheme val="minor"/>
      </rPr>
      <t xml:space="preserve"> </t>
    </r>
    <r>
      <rPr>
        <b/>
        <sz val="12"/>
        <color theme="1"/>
        <rFont val="Calibri (Body)"/>
      </rPr>
      <t xml:space="preserve">Only fill in cells with </t>
    </r>
    <r>
      <rPr>
        <b/>
        <i/>
        <u/>
        <sz val="12"/>
        <color theme="1"/>
        <rFont val="Calibri (Body)"/>
      </rPr>
      <t xml:space="preserve">PINK </t>
    </r>
    <r>
      <rPr>
        <b/>
        <sz val="12"/>
        <color theme="1"/>
        <rFont val="Calibri (Body)"/>
      </rPr>
      <t>backgrounds. Any other modifications to this form will void your request.</t>
    </r>
    <r>
      <rPr>
        <b/>
        <sz val="12"/>
        <color rgb="FFFF0000"/>
        <rFont val="Calibri"/>
        <family val="2"/>
        <scheme val="minor"/>
      </rPr>
      <t>***</t>
    </r>
  </si>
  <si>
    <t>RSO's Mission Statement:</t>
  </si>
  <si>
    <t>COMMITTEE USE ONLY</t>
  </si>
  <si>
    <t>Date Submitted</t>
  </si>
  <si>
    <t xml:space="preserve">Date Reviewed: </t>
  </si>
  <si>
    <r>
      <t xml:space="preserve">*** TO SG: </t>
    </r>
    <r>
      <rPr>
        <b/>
        <sz val="14"/>
        <color theme="1"/>
        <rFont val="Calibri (Body)"/>
      </rPr>
      <t xml:space="preserve">Only modify cells with </t>
    </r>
    <r>
      <rPr>
        <i/>
        <u/>
        <sz val="14"/>
        <color theme="1"/>
        <rFont val="Calibri (Body)"/>
      </rPr>
      <t>BLUE</t>
    </r>
    <r>
      <rPr>
        <b/>
        <sz val="14"/>
        <color theme="1"/>
        <rFont val="Calibri (Body)"/>
      </rPr>
      <t xml:space="preserve"> backgrounds.  The other cells are formula driven and auto-calculate.</t>
    </r>
    <r>
      <rPr>
        <b/>
        <sz val="14"/>
        <color rgb="FF0000CC"/>
        <rFont val="Calibri"/>
        <family val="2"/>
        <scheme val="minor"/>
      </rPr>
      <t>***</t>
    </r>
  </si>
  <si>
    <t xml:space="preserve">A&amp;S Eligible: </t>
  </si>
  <si>
    <t>Penalty Eligible (15%):</t>
  </si>
  <si>
    <t xml:space="preserve">Completed Canvas Course: </t>
  </si>
  <si>
    <t>CC Member Name</t>
  </si>
  <si>
    <t>TOTAL REQUEST</t>
  </si>
  <si>
    <t>TOTAL ALLOCATION</t>
  </si>
  <si>
    <t>Event-Related</t>
  </si>
  <si>
    <t>Other</t>
  </si>
  <si>
    <t>Sub-Total</t>
  </si>
  <si>
    <t>Overhead (9%)</t>
  </si>
  <si>
    <t>Budget Total</t>
  </si>
  <si>
    <t>Budget Total w/ Penalty</t>
  </si>
  <si>
    <t>Number of Events Requested:</t>
  </si>
  <si>
    <t>Number of Events Funded:</t>
  </si>
  <si>
    <t>EVENT</t>
  </si>
  <si>
    <t>EVENT NAME</t>
  </si>
  <si>
    <t>REQUESTED</t>
  </si>
  <si>
    <t>ALLOCATED</t>
  </si>
  <si>
    <t>Event 1</t>
  </si>
  <si>
    <t>Event 2</t>
  </si>
  <si>
    <t>Event 3</t>
  </si>
  <si>
    <t>Event 4</t>
  </si>
  <si>
    <t>Event 5</t>
  </si>
  <si>
    <t>Event 6</t>
  </si>
  <si>
    <t>Event 7</t>
  </si>
  <si>
    <t>Order</t>
  </si>
  <si>
    <t>Allocated</t>
  </si>
  <si>
    <t>Values</t>
  </si>
  <si>
    <t>Event 8</t>
  </si>
  <si>
    <t>Event 9</t>
  </si>
  <si>
    <t>Event 10</t>
  </si>
  <si>
    <t>Recurring</t>
  </si>
  <si>
    <t>EVENT SUBTOTAL</t>
  </si>
  <si>
    <t>TOP 8 EVENTS</t>
  </si>
  <si>
    <t>N/A</t>
  </si>
  <si>
    <t>OTHER</t>
  </si>
  <si>
    <t>SUB-TOTAL AMOUNT</t>
  </si>
  <si>
    <t>Check**</t>
  </si>
  <si>
    <t>Request</t>
  </si>
  <si>
    <t>Allocation</t>
  </si>
  <si>
    <t>Event</t>
  </si>
  <si>
    <t>Check</t>
  </si>
  <si>
    <t>Total</t>
  </si>
  <si>
    <t>RSO Name:</t>
  </si>
  <si>
    <r>
      <t xml:space="preserve">1) </t>
    </r>
    <r>
      <rPr>
        <b/>
        <i/>
        <u/>
        <sz val="11"/>
        <color theme="1"/>
        <rFont val="Calibri"/>
        <family val="2"/>
        <scheme val="minor"/>
      </rPr>
      <t>PINK</t>
    </r>
    <r>
      <rPr>
        <b/>
        <sz val="11"/>
        <color theme="1"/>
        <rFont val="Calibri"/>
        <family val="2"/>
        <scheme val="minor"/>
      </rPr>
      <t xml:space="preserve"> cells are </t>
    </r>
    <r>
      <rPr>
        <b/>
        <sz val="11"/>
        <color rgb="FFFF0000"/>
        <rFont val="Calibri"/>
        <family val="2"/>
        <scheme val="minor"/>
      </rPr>
      <t>MANDATORY</t>
    </r>
    <r>
      <rPr>
        <b/>
        <sz val="11"/>
        <color theme="1"/>
        <rFont val="Calibri"/>
        <family val="2"/>
        <scheme val="minor"/>
      </rPr>
      <t xml:space="preserve">.  Color will change to </t>
    </r>
    <r>
      <rPr>
        <b/>
        <i/>
        <u/>
        <sz val="11"/>
        <color theme="1"/>
        <rFont val="Calibri"/>
        <family val="2"/>
        <scheme val="minor"/>
      </rPr>
      <t>YELLOW</t>
    </r>
    <r>
      <rPr>
        <b/>
        <sz val="11"/>
        <color theme="1"/>
        <rFont val="Calibri"/>
        <family val="2"/>
        <scheme val="minor"/>
      </rPr>
      <t xml:space="preserve"> once completed.</t>
    </r>
  </si>
  <si>
    <t>REQUEST EVENT 1</t>
  </si>
  <si>
    <t>EVENT 1</t>
  </si>
  <si>
    <t>Event Name:</t>
  </si>
  <si>
    <t>Event Date(estimated):</t>
  </si>
  <si>
    <t># of Attendees:</t>
  </si>
  <si>
    <t>Event On Campus (YES/NO)</t>
  </si>
  <si>
    <t>Eligible for Funding?</t>
  </si>
  <si>
    <t>Please Answer Questions 1-3 About EVENT 1 (Mandatory)</t>
  </si>
  <si>
    <t>YES/NO</t>
  </si>
  <si>
    <r>
      <rPr>
        <sz val="11"/>
        <rFont val="Calibri"/>
        <family val="2"/>
        <scheme val="minor"/>
      </rPr>
      <t xml:space="preserve">1. Is this event open to all USF students? </t>
    </r>
    <r>
      <rPr>
        <sz val="9"/>
        <color rgb="FFFF0000"/>
        <rFont val="Calibri"/>
        <family val="2"/>
        <scheme val="minor"/>
      </rPr>
      <t>(Please choose from drop down - YES, NO)</t>
    </r>
  </si>
  <si>
    <r>
      <rPr>
        <sz val="11"/>
        <rFont val="Calibri"/>
        <family val="2"/>
        <scheme val="minor"/>
      </rPr>
      <t>2. Is this event a General Body Meeting (GBM)?</t>
    </r>
    <r>
      <rPr>
        <sz val="9"/>
        <color rgb="FFFF0000"/>
        <rFont val="Calibri"/>
        <family val="2"/>
        <scheme val="minor"/>
      </rPr>
      <t xml:space="preserve"> (Please choose from drop down - YES, NO)</t>
    </r>
  </si>
  <si>
    <r>
      <rPr>
        <sz val="11"/>
        <rFont val="Calibri"/>
        <family val="2"/>
        <scheme val="minor"/>
      </rPr>
      <t xml:space="preserve">3. Is this event a fundraiser? </t>
    </r>
    <r>
      <rPr>
        <sz val="9"/>
        <color rgb="FFFF0000"/>
        <rFont val="Calibri"/>
        <family val="2"/>
        <scheme val="minor"/>
      </rPr>
      <t xml:space="preserve">  (Please choose from drop down - YES, NO)</t>
    </r>
  </si>
  <si>
    <t xml:space="preserve">Please Use Drop Down Options.                                                                    DO NOT COPY AND PASTE EVENT REQUESTS. </t>
  </si>
  <si>
    <t>Requested Event Food/Materials</t>
  </si>
  <si>
    <t>Requested Amount</t>
  </si>
  <si>
    <t>Eligibility (Y/N)</t>
  </si>
  <si>
    <t>SCROLL DOWN TO NEXT EVENT(S)</t>
  </si>
  <si>
    <t>SG Allocation Notes:</t>
  </si>
  <si>
    <t>REQUEST EVENT 2</t>
  </si>
  <si>
    <t>EVENT 2</t>
  </si>
  <si>
    <t>Please Answer Questions 1-3 About EVENT 2 (Mandatory)</t>
  </si>
  <si>
    <t>REQUEST EVENT 3</t>
  </si>
  <si>
    <t>EVENT 3</t>
  </si>
  <si>
    <t>Please Answer Questions 1-3 About EVENT 3 (Mandatory)</t>
  </si>
  <si>
    <t>REQUEST EVENT 4</t>
  </si>
  <si>
    <t>EVENT 4</t>
  </si>
  <si>
    <t>Please Answer Questions 1-3 About EVENT 4 (Mandatory)</t>
  </si>
  <si>
    <t>REQUEST EVENT 5</t>
  </si>
  <si>
    <t>EVENT 5</t>
  </si>
  <si>
    <t>Please Answer Questions 1-3 About EVENT 5 (Mandatory)</t>
  </si>
  <si>
    <t>REQUEST EVENT 6</t>
  </si>
  <si>
    <t>EVENT 6</t>
  </si>
  <si>
    <t>Please Answer Questions 1-3 About EVENT 6 (Mandatory)</t>
  </si>
  <si>
    <t>REQUEST EVENT 7</t>
  </si>
  <si>
    <t>EVENT 7</t>
  </si>
  <si>
    <t>Please Answer Questions 1-3 About EVENT 7 (Mandatory)</t>
  </si>
  <si>
    <t>REQUEST EVENT 8</t>
  </si>
  <si>
    <t>EVENT 8</t>
  </si>
  <si>
    <t>Please Answer Questions 1-3 About EVENT 8 (Mandatory)</t>
  </si>
  <si>
    <t>REQUEST EVENT 9</t>
  </si>
  <si>
    <t>EVENT 9</t>
  </si>
  <si>
    <t>Please Answer Questions 1-3 About EVENT 9 (Mandatory)</t>
  </si>
  <si>
    <t>REQUEST EVENT 10</t>
  </si>
  <si>
    <t>EVENT 10</t>
  </si>
  <si>
    <t>Please Answer Questions 1-3 About EVENT 10 (Mandatory)</t>
  </si>
  <si>
    <t xml:space="preserve"> END </t>
  </si>
  <si>
    <t>Back to top</t>
  </si>
  <si>
    <t>Summary Tab</t>
  </si>
  <si>
    <t>Recurring Tab</t>
  </si>
  <si>
    <t>Other Tab</t>
  </si>
  <si>
    <t>Documentation Tab</t>
  </si>
  <si>
    <t>SG STANDARDS</t>
  </si>
  <si>
    <t>INSTRUCTIONS</t>
  </si>
  <si>
    <t>SUMMARY TAB</t>
  </si>
  <si>
    <r>
      <t xml:space="preserve">*** </t>
    </r>
    <r>
      <rPr>
        <b/>
        <sz val="14"/>
        <color rgb="FFFF0000"/>
        <rFont val="Calibri (Body)"/>
      </rPr>
      <t>TO STUDENT ORGANIZATIONS:</t>
    </r>
    <r>
      <rPr>
        <b/>
        <sz val="14"/>
        <color rgb="FFFF0000"/>
        <rFont val="Calibri"/>
        <family val="2"/>
        <scheme val="minor"/>
      </rPr>
      <t xml:space="preserve"> </t>
    </r>
    <r>
      <rPr>
        <b/>
        <sz val="14"/>
        <color theme="1"/>
        <rFont val="Calibri (Body)"/>
      </rPr>
      <t xml:space="preserve">Only fill in cells with </t>
    </r>
    <r>
      <rPr>
        <b/>
        <i/>
        <u/>
        <sz val="14"/>
        <color theme="1"/>
        <rFont val="Calibri (Body)"/>
      </rPr>
      <t xml:space="preserve">PINK </t>
    </r>
    <r>
      <rPr>
        <b/>
        <sz val="14"/>
        <color theme="1"/>
        <rFont val="Calibri (Body)"/>
      </rPr>
      <t>backgrounds. Any other modifications to this form will void your request.</t>
    </r>
    <r>
      <rPr>
        <b/>
        <sz val="14"/>
        <color rgb="FFFF0000"/>
        <rFont val="Calibri"/>
        <family val="2"/>
        <scheme val="minor"/>
      </rPr>
      <t>***</t>
    </r>
  </si>
  <si>
    <t>Event Location:</t>
  </si>
  <si>
    <t>Description and Purpose of Event:</t>
  </si>
  <si>
    <t>Other Event Materials</t>
  </si>
  <si>
    <r>
      <rPr>
        <b/>
        <sz val="18"/>
        <color rgb="FFFF0000"/>
        <rFont val="Calibri"/>
        <family val="2"/>
        <scheme val="minor"/>
      </rPr>
      <t>*** TO STUDENT ORGANIZATIONS:</t>
    </r>
    <r>
      <rPr>
        <b/>
        <sz val="18"/>
        <color theme="1"/>
        <rFont val="Calibri"/>
        <family val="2"/>
        <scheme val="minor"/>
      </rPr>
      <t xml:space="preserve"> "Other Event Materials" is for items that do not fit into the above categories. If you don’t use this section, type: "N/A"</t>
    </r>
    <r>
      <rPr>
        <b/>
        <sz val="18"/>
        <color rgb="FFFF0000"/>
        <rFont val="Calibri"/>
        <family val="2"/>
        <scheme val="minor"/>
      </rPr>
      <t>***</t>
    </r>
  </si>
  <si>
    <t>Allocation Notes:</t>
  </si>
  <si>
    <t xml:space="preserve"># of Attendees: </t>
  </si>
  <si>
    <t xml:space="preserve">Description and Purpose of Event: </t>
  </si>
  <si>
    <t>SUMMARY</t>
  </si>
  <si>
    <t>EVENTS</t>
  </si>
  <si>
    <r>
      <t xml:space="preserve">3.) This is </t>
    </r>
    <r>
      <rPr>
        <b/>
        <u/>
        <sz val="11"/>
        <color rgb="FFFF0000"/>
        <rFont val="Calibri"/>
        <family val="2"/>
        <scheme val="minor"/>
      </rPr>
      <t>NOT</t>
    </r>
    <r>
      <rPr>
        <b/>
        <sz val="11"/>
        <color rgb="FFFF0000"/>
        <rFont val="Calibri"/>
        <family val="2"/>
        <scheme val="minor"/>
      </rPr>
      <t xml:space="preserve"> </t>
    </r>
    <r>
      <rPr>
        <b/>
        <sz val="11"/>
        <color theme="1"/>
        <rFont val="Calibri"/>
        <family val="2"/>
        <scheme val="minor"/>
      </rPr>
      <t>for General Body Meetings</t>
    </r>
  </si>
  <si>
    <t>DOCUMENTATION</t>
  </si>
  <si>
    <t>4.) Please make sure the Recurring Event name is not a duplicate from the Event Requests tab</t>
  </si>
  <si>
    <t>5.) The most you can get for a Recurring Events is $500</t>
  </si>
  <si>
    <t xml:space="preserve">If Recurring Events does not apply to your student organization, please leave blank/pink </t>
  </si>
  <si>
    <t>RECURRING EVENT SERIES</t>
  </si>
  <si>
    <t>Series Name:</t>
  </si>
  <si>
    <t>Cap</t>
  </si>
  <si>
    <t># of Events:</t>
  </si>
  <si>
    <r>
      <t xml:space="preserve">***TO SG: </t>
    </r>
    <r>
      <rPr>
        <b/>
        <sz val="14"/>
        <color theme="1"/>
        <rFont val="Calibri (Body)"/>
      </rPr>
      <t xml:space="preserve">Only modify cells with </t>
    </r>
    <r>
      <rPr>
        <i/>
        <u/>
        <sz val="14"/>
        <color theme="1"/>
        <rFont val="Calibri (Body)"/>
      </rPr>
      <t>BLUE</t>
    </r>
    <r>
      <rPr>
        <b/>
        <sz val="14"/>
        <color theme="1"/>
        <rFont val="Calibri (Body)"/>
      </rPr>
      <t xml:space="preserve"> backgrounds.  The other cells are formula driven and auto-calculate.</t>
    </r>
    <r>
      <rPr>
        <b/>
        <sz val="14"/>
        <color rgb="FF0000CC"/>
        <rFont val="Calibri"/>
        <family val="2"/>
        <scheme val="minor"/>
      </rPr>
      <t>***</t>
    </r>
  </si>
  <si>
    <t>Description and Purpose of Event</t>
  </si>
  <si>
    <t xml:space="preserve"> </t>
  </si>
  <si>
    <t>Please Answer Questions 1-3 About Recurring Events (Mandatory)</t>
  </si>
  <si>
    <r>
      <t>Please Use Drop Down Options.</t>
    </r>
    <r>
      <rPr>
        <b/>
        <i/>
        <sz val="18"/>
        <color theme="1"/>
        <rFont val="Calibri"/>
        <family val="2"/>
        <scheme val="minor"/>
      </rPr>
      <t xml:space="preserve"> </t>
    </r>
    <r>
      <rPr>
        <b/>
        <i/>
        <u/>
        <sz val="18"/>
        <color theme="1"/>
        <rFont val="Calibri"/>
        <family val="2"/>
        <scheme val="minor"/>
      </rPr>
      <t>DO NOT COPY AND PASTE EVENT REQUESTS</t>
    </r>
    <r>
      <rPr>
        <b/>
        <sz val="18"/>
        <color theme="1"/>
        <rFont val="Calibri"/>
        <family val="2"/>
        <scheme val="minor"/>
      </rPr>
      <t xml:space="preserve">. </t>
    </r>
  </si>
  <si>
    <r>
      <t>1. Is this event open to all USF students?</t>
    </r>
    <r>
      <rPr>
        <sz val="10"/>
        <color rgb="FFFF0000"/>
        <rFont val="Calibri"/>
        <family val="2"/>
        <scheme val="minor"/>
      </rPr>
      <t xml:space="preserve"> (Please choose from drop down - YES, NO)</t>
    </r>
  </si>
  <si>
    <r>
      <t>2. Is this event a General Body Meeting (GBM)?</t>
    </r>
    <r>
      <rPr>
        <sz val="10"/>
        <color theme="1"/>
        <rFont val="Calibri"/>
        <family val="2"/>
        <scheme val="minor"/>
      </rPr>
      <t xml:space="preserve"> </t>
    </r>
    <r>
      <rPr>
        <sz val="10"/>
        <color rgb="FFFF0000"/>
        <rFont val="Calibri"/>
        <family val="2"/>
        <scheme val="minor"/>
      </rPr>
      <t>(Please choose from drop down - YES, NO)</t>
    </r>
  </si>
  <si>
    <r>
      <t xml:space="preserve">3. Is this event a fundraiser?  </t>
    </r>
    <r>
      <rPr>
        <sz val="11"/>
        <color rgb="FFFF0000"/>
        <rFont val="Calibri"/>
        <family val="2"/>
        <scheme val="minor"/>
      </rPr>
      <t xml:space="preserve"> </t>
    </r>
    <r>
      <rPr>
        <sz val="10"/>
        <color rgb="FFFF0000"/>
        <rFont val="Calibri"/>
        <family val="2"/>
        <scheme val="minor"/>
      </rPr>
      <t>(Please choose from drop down - YES, NO)</t>
    </r>
  </si>
  <si>
    <t>Amount Requested
 (Each Event)</t>
  </si>
  <si>
    <t>Amount Requested  
(All Events)</t>
  </si>
  <si>
    <t>2) Any cells left PINK will result in -0- funding.</t>
  </si>
  <si>
    <t>3.) Capital assets are items MORE than $1,000</t>
  </si>
  <si>
    <t>4.) Promotional Item cap is $1,500</t>
  </si>
  <si>
    <t>Summary</t>
  </si>
  <si>
    <t>Category</t>
  </si>
  <si>
    <t>Requested</t>
  </si>
  <si>
    <t>Allocated*</t>
  </si>
  <si>
    <t>Difference</t>
  </si>
  <si>
    <t>Req. Raw</t>
  </si>
  <si>
    <t>Alloc. Raw</t>
  </si>
  <si>
    <t>Alloc. Pros</t>
  </si>
  <si>
    <t>Cat. Cap</t>
  </si>
  <si>
    <t>Rem. Cap</t>
  </si>
  <si>
    <t>Previous</t>
  </si>
  <si>
    <t>*** TO STUDENT ORGANIZATIONS: This is the sheet where you input your requests for  Promo Items, National Dues, and Capital Assets.***</t>
  </si>
  <si>
    <t>Definition and Allocation Standards</t>
  </si>
  <si>
    <r>
      <rPr>
        <b/>
        <u/>
        <sz val="11"/>
        <color theme="1"/>
        <rFont val="Calibri"/>
        <family val="2"/>
        <scheme val="minor"/>
      </rPr>
      <t>Promotional Item</t>
    </r>
    <r>
      <rPr>
        <sz val="11"/>
        <color theme="1"/>
        <rFont val="Calibri"/>
        <family val="2"/>
        <scheme val="minor"/>
      </rPr>
      <t xml:space="preserve"> is any item of  no commercial value that can be distributed to serve the strategic functions of brand recall and/or appreciation, including, for example,T-shirt,  pens, stress balls,hats bearing the RSO logo. </t>
    </r>
  </si>
  <si>
    <r>
      <t xml:space="preserve">o Promotional Items – </t>
    </r>
    <r>
      <rPr>
        <b/>
        <sz val="11"/>
        <color rgb="FFFF0000"/>
        <rFont val="Calibri"/>
        <family val="2"/>
        <scheme val="minor"/>
      </rPr>
      <t>up to $10 per item</t>
    </r>
    <r>
      <rPr>
        <sz val="11"/>
        <color rgb="FFFF0000"/>
        <rFont val="Calibri"/>
        <family val="2"/>
        <scheme val="minor"/>
      </rPr>
      <t xml:space="preserve">, up to $1,500 per fiscal year </t>
    </r>
  </si>
  <si>
    <t>Subtotal</t>
  </si>
  <si>
    <r>
      <rPr>
        <u/>
        <sz val="11"/>
        <color theme="1"/>
        <rFont val="Calibri"/>
        <family val="2"/>
        <scheme val="minor"/>
      </rPr>
      <t>National Dues</t>
    </r>
    <r>
      <rPr>
        <sz val="11"/>
        <color theme="1"/>
        <rFont val="Calibri"/>
        <family val="2"/>
        <scheme val="minor"/>
      </rPr>
      <t xml:space="preserve"> is annual chapter dues for the student organization to exist at USF, it is not for individuals membership dues.  Please add the website link of the organization's national page to show RSO dues . (Non-Flexible)</t>
    </r>
  </si>
  <si>
    <t>Before you proceed please review Definition and Allocation Standards =&gt;</t>
  </si>
  <si>
    <t xml:space="preserve">o National Dues (to affiliate with national chapter) – $250 per fiscal year </t>
  </si>
  <si>
    <t>PROMOTIONAL ITEMS</t>
  </si>
  <si>
    <t>Item Requested:</t>
  </si>
  <si>
    <r>
      <rPr>
        <u/>
        <sz val="11"/>
        <color theme="1"/>
        <rFont val="Calibri"/>
        <family val="2"/>
        <scheme val="minor"/>
      </rPr>
      <t>Capital Assets</t>
    </r>
    <r>
      <rPr>
        <sz val="11"/>
        <color theme="1"/>
        <rFont val="Calibri"/>
        <family val="2"/>
        <scheme val="minor"/>
      </rPr>
      <t xml:space="preserve"> is a single item worth more than $1,000 that it not available on USF campus. (Non-Flexible)</t>
    </r>
  </si>
  <si>
    <t>Item Category</t>
  </si>
  <si>
    <t>Quantity</t>
  </si>
  <si>
    <t>Cost/Item</t>
  </si>
  <si>
    <t>Cap/Item</t>
  </si>
  <si>
    <t xml:space="preserve"> Must submit at minimum two (2) quotes with specific prices.</t>
  </si>
  <si>
    <t>Requested Amount:</t>
  </si>
  <si>
    <t xml:space="preserve">o Capital Assets up to $2,000 per fiscal year </t>
  </si>
  <si>
    <t>Allocated Amount:</t>
  </si>
  <si>
    <t xml:space="preserve">PROMOTIONAL ITEMS </t>
  </si>
  <si>
    <t>OTHER 3</t>
  </si>
  <si>
    <t>NATIONAL DUES REQUEST</t>
  </si>
  <si>
    <t>Link to National Dues:</t>
  </si>
  <si>
    <t>CAPITAL ASSETS REQUEST</t>
  </si>
  <si>
    <r>
      <t>Description of the Item(s) requested and how it/they impact(s) the student body (</t>
    </r>
    <r>
      <rPr>
        <b/>
        <sz val="11"/>
        <color rgb="FFFF0000"/>
        <rFont val="Calibri"/>
        <family val="2"/>
        <scheme val="minor"/>
      </rPr>
      <t>MANDATORY</t>
    </r>
    <r>
      <rPr>
        <b/>
        <sz val="11"/>
        <color theme="1"/>
        <rFont val="Calibri"/>
        <family val="2"/>
        <scheme val="minor"/>
      </rPr>
      <t>):</t>
    </r>
  </si>
  <si>
    <t>EVENT REQUESTS</t>
  </si>
  <si>
    <t xml:space="preserve">Detailed instructions are below. </t>
  </si>
  <si>
    <t>Event Attendance Calculator</t>
  </si>
  <si>
    <t>RECURRING EVENTS</t>
  </si>
  <si>
    <t>Input</t>
  </si>
  <si>
    <t>Processing</t>
  </si>
  <si>
    <t>Output</t>
  </si>
  <si>
    <t>Past Event</t>
  </si>
  <si>
    <t>Date</t>
  </si>
  <si>
    <t>Files</t>
  </si>
  <si>
    <t>Attendance #</t>
  </si>
  <si>
    <t>Reviewed #</t>
  </si>
  <si>
    <t>Rqst Attnd</t>
  </si>
  <si>
    <t>Doc Attnd</t>
  </si>
  <si>
    <t>Splitter</t>
  </si>
  <si>
    <t>Rqst Rank</t>
  </si>
  <si>
    <t>Doc Match</t>
  </si>
  <si>
    <r>
      <t xml:space="preserve">*** </t>
    </r>
    <r>
      <rPr>
        <b/>
        <sz val="14"/>
        <color rgb="FFFF0000"/>
        <rFont val="Calibri (Body)"/>
      </rPr>
      <t>TO STUDENT ORGANIZATIONS:</t>
    </r>
    <r>
      <rPr>
        <b/>
        <sz val="14"/>
        <color rgb="FFFF0000"/>
        <rFont val="Calibri"/>
        <family val="2"/>
        <scheme val="minor"/>
      </rPr>
      <t xml:space="preserve"> </t>
    </r>
    <r>
      <rPr>
        <b/>
        <sz val="14"/>
        <color theme="1"/>
        <rFont val="Calibri (Body)"/>
      </rPr>
      <t xml:space="preserve">Only fill in cells with </t>
    </r>
    <r>
      <rPr>
        <b/>
        <u/>
        <sz val="14"/>
        <color theme="1"/>
        <rFont val="Calibri (Body)"/>
      </rPr>
      <t>YELLOW</t>
    </r>
    <r>
      <rPr>
        <b/>
        <sz val="14"/>
        <color theme="1"/>
        <rFont val="Calibri (Body)"/>
      </rPr>
      <t xml:space="preserve"> backgrounds. Any other modifications to this form will void your request.</t>
    </r>
    <r>
      <rPr>
        <b/>
        <sz val="14"/>
        <color rgb="FFFF0000"/>
        <rFont val="Calibri"/>
        <family val="2"/>
        <scheme val="minor"/>
      </rPr>
      <t>***</t>
    </r>
  </si>
  <si>
    <r>
      <t xml:space="preserve">*** TO STUDENT ORGANIZATIONS: </t>
    </r>
    <r>
      <rPr>
        <b/>
        <sz val="14"/>
        <color theme="1"/>
        <rFont val="Calibri (Body)"/>
      </rPr>
      <t xml:space="preserve">This is the sheet where you input the documentation for your past events to show CAFC your attendance. Please leave blank, If documentation does not apply to your orgaization </t>
    </r>
    <r>
      <rPr>
        <b/>
        <sz val="14"/>
        <color rgb="FFFF0000"/>
        <rFont val="Calibri"/>
        <family val="2"/>
        <scheme val="minor"/>
      </rPr>
      <t>***</t>
    </r>
  </si>
  <si>
    <t>Reviewer Comments:</t>
  </si>
  <si>
    <t>Instructions:</t>
  </si>
  <si>
    <t>1)</t>
  </si>
  <si>
    <r>
      <t xml:space="preserve">This can ONLY be </t>
    </r>
    <r>
      <rPr>
        <b/>
        <sz val="11"/>
        <color theme="1"/>
        <rFont val="Calibri"/>
        <family val="2"/>
        <scheme val="minor"/>
      </rPr>
      <t>via</t>
    </r>
    <r>
      <rPr>
        <sz val="11"/>
        <color theme="1"/>
        <rFont val="Calibri"/>
        <family val="2"/>
        <scheme val="minor"/>
      </rPr>
      <t xml:space="preserve"> Sign-In sheets or Bulls Connect QR code tracking spreadsheet, with the Student name, U-Number, &amp; USF student email address; screen shots of total attendee number will not be accepted; No pictures.</t>
    </r>
  </si>
  <si>
    <t>2)</t>
  </si>
  <si>
    <r>
      <t xml:space="preserve">The past event name/description does </t>
    </r>
    <r>
      <rPr>
        <b/>
        <i/>
        <sz val="11"/>
        <color theme="1"/>
        <rFont val="Calibri"/>
        <family val="2"/>
        <scheme val="minor"/>
      </rPr>
      <t>NOT</t>
    </r>
    <r>
      <rPr>
        <sz val="11"/>
        <color theme="1"/>
        <rFont val="Calibri"/>
        <family val="2"/>
        <scheme val="minor"/>
      </rPr>
      <t xml:space="preserve"> have to match a requested event for this Fiscal Year.</t>
    </r>
  </si>
  <si>
    <t>3)</t>
  </si>
  <si>
    <t>Submitted documentation must be for past events that were on USF campus</t>
  </si>
  <si>
    <r>
      <t xml:space="preserve">Determine how many </t>
    </r>
    <r>
      <rPr>
        <b/>
        <sz val="11"/>
        <color theme="1"/>
        <rFont val="Calibri"/>
        <family val="2"/>
        <scheme val="minor"/>
      </rPr>
      <t>USF students</t>
    </r>
    <r>
      <rPr>
        <sz val="11"/>
        <color theme="1"/>
        <rFont val="Calibri"/>
        <family val="2"/>
        <scheme val="minor"/>
      </rPr>
      <t xml:space="preserve"> attended the past event(s), based on your documentation.</t>
    </r>
  </si>
  <si>
    <r>
      <t xml:space="preserve">Type in the name and date of the past event.  The order does </t>
    </r>
    <r>
      <rPr>
        <b/>
        <i/>
        <sz val="11"/>
        <color theme="1"/>
        <rFont val="Calibri"/>
        <family val="2"/>
        <scheme val="minor"/>
      </rPr>
      <t>NOT</t>
    </r>
    <r>
      <rPr>
        <sz val="11"/>
        <color theme="1"/>
        <rFont val="Calibri"/>
        <family val="2"/>
        <scheme val="minor"/>
      </rPr>
      <t xml:space="preserve"> matter.</t>
    </r>
  </si>
  <si>
    <r>
      <t>Type in your attendance number under "</t>
    </r>
    <r>
      <rPr>
        <i/>
        <sz val="11"/>
        <color theme="1"/>
        <rFont val="Calibri"/>
        <family val="2"/>
        <scheme val="minor"/>
      </rPr>
      <t>Attendance #</t>
    </r>
    <r>
      <rPr>
        <sz val="11"/>
        <color theme="1"/>
        <rFont val="Calibri"/>
        <family val="2"/>
        <scheme val="minor"/>
      </rPr>
      <t>" for your past event.</t>
    </r>
  </si>
  <si>
    <t>Note:</t>
  </si>
  <si>
    <t xml:space="preserve"> Your fellow students on the Campus Council will review the documentation you submit.</t>
  </si>
  <si>
    <r>
      <t xml:space="preserve">Save your documentation and </t>
    </r>
    <r>
      <rPr>
        <b/>
        <sz val="11"/>
        <color theme="1"/>
        <rFont val="Calibri"/>
        <family val="2"/>
        <scheme val="minor"/>
      </rPr>
      <t>attach it/upload</t>
    </r>
    <r>
      <rPr>
        <sz val="11"/>
        <color theme="1"/>
        <rFont val="Calibri"/>
        <family val="2"/>
        <scheme val="minor"/>
      </rPr>
      <t xml:space="preserve"> when you submit your budget. Upload up to 8 documentation in Canvas submission.</t>
    </r>
  </si>
  <si>
    <t>Use intuitive file names in conjuction with the instructions page so CAFC knows what you're talking about. (Eg: Spring Social 1, Fall Social 1).</t>
  </si>
  <si>
    <r>
      <t xml:space="preserve">You </t>
    </r>
    <r>
      <rPr>
        <b/>
        <i/>
        <sz val="11"/>
        <color theme="1"/>
        <rFont val="Calibri"/>
        <family val="2"/>
        <scheme val="minor"/>
      </rPr>
      <t>CAN</t>
    </r>
    <r>
      <rPr>
        <sz val="11"/>
        <color theme="1"/>
        <rFont val="Calibri"/>
        <family val="2"/>
        <scheme val="minor"/>
      </rPr>
      <t xml:space="preserve"> use multiple examples of documentation for the same event.  CAFC will go with the biggest number.</t>
    </r>
  </si>
  <si>
    <r>
      <t xml:space="preserve">Type in a file name or reference under </t>
    </r>
    <r>
      <rPr>
        <i/>
        <sz val="11"/>
        <color theme="1"/>
        <rFont val="Calibri"/>
        <family val="2"/>
        <scheme val="minor"/>
      </rPr>
      <t>"Files"</t>
    </r>
    <r>
      <rPr>
        <sz val="11"/>
        <color theme="1"/>
        <rFont val="Calibri"/>
        <family val="2"/>
        <scheme val="minor"/>
      </rPr>
      <t xml:space="preserve"> for your past event.</t>
    </r>
  </si>
  <si>
    <t>Please ensure everything is properly attached; this will save time when reviewing your budget.</t>
  </si>
  <si>
    <r>
      <t xml:space="preserve">If no documentation is provided, your events will </t>
    </r>
    <r>
      <rPr>
        <b/>
        <i/>
        <sz val="11"/>
        <color theme="1"/>
        <rFont val="Calibri"/>
        <family val="2"/>
        <scheme val="minor"/>
      </rPr>
      <t>only</t>
    </r>
    <r>
      <rPr>
        <sz val="11"/>
        <color theme="1"/>
        <rFont val="Calibri"/>
        <family val="2"/>
        <scheme val="minor"/>
      </rPr>
      <t xml:space="preserve"> be funded up to</t>
    </r>
    <r>
      <rPr>
        <b/>
        <sz val="11"/>
        <color theme="1"/>
        <rFont val="Calibri"/>
        <family val="2"/>
        <scheme val="minor"/>
      </rPr>
      <t xml:space="preserve"> 30 students.</t>
    </r>
  </si>
  <si>
    <t>Yes/No</t>
  </si>
  <si>
    <t>Other Caps</t>
  </si>
  <si>
    <t>Amount</t>
  </si>
  <si>
    <t>YES</t>
  </si>
  <si>
    <t>Not Approved</t>
  </si>
  <si>
    <t>Total Org Cap</t>
  </si>
  <si>
    <t>NO</t>
  </si>
  <si>
    <t>Nat. Dues</t>
  </si>
  <si>
    <t>Per Event Cap</t>
  </si>
  <si>
    <t>Promo Items</t>
  </si>
  <si>
    <t>Recurring Cap</t>
  </si>
  <si>
    <t>Cap. Assets</t>
  </si>
  <si>
    <t>Food &amp; Drinks</t>
  </si>
  <si>
    <t>Utensils &amp; Plasticware</t>
  </si>
  <si>
    <t>Event Specific Promo Items</t>
  </si>
  <si>
    <t>Arts &amp; Crafts Supplies</t>
  </si>
  <si>
    <t>Giveaways</t>
  </si>
  <si>
    <t>Speaker or Performer</t>
  </si>
  <si>
    <t>Game Boards</t>
  </si>
  <si>
    <t>Props &amp; Decorations</t>
  </si>
  <si>
    <t>Room Setup, Services, Rentals</t>
  </si>
  <si>
    <t>St. Petersburg Campus Council Standards FY 2024-2025</t>
  </si>
  <si>
    <t>Last Edited: 09/18/2024</t>
  </si>
  <si>
    <t>If there are any issues with this budget form (ex. No dropdown, formula corrupt) Please contact SG St. Pete Campus Council Chair , sg-stp-councilchair@usf.edu, or DFO sg-stp-dfo@usf.edu.</t>
  </si>
  <si>
    <t>You will save this excel sheet on your computer, edit it and upload it to Canvas using the submit here button which will take you to the BullsConnect form. If you are requesting for events that serve over 30 students, you will need documentation receipts.</t>
  </si>
  <si>
    <t>Submit your completed budget and attendance documentation through BullsConnect</t>
  </si>
  <si>
    <t>For questions, contact SG St. Pete Campus Council Chair, sg-stp-councilchair@usf.edu, or walk-in to SLC 1500 during business hours.</t>
  </si>
  <si>
    <r>
      <t xml:space="preserve">SG and SLE </t>
    </r>
    <r>
      <rPr>
        <b/>
        <sz val="11"/>
        <color theme="1"/>
        <rFont val="Calibri"/>
        <family val="2"/>
        <scheme val="minor"/>
      </rPr>
      <t xml:space="preserve">(Student Life &amp; Engagement) </t>
    </r>
    <r>
      <rPr>
        <sz val="11"/>
        <color theme="1"/>
        <rFont val="Calibri"/>
        <family val="2"/>
        <scheme val="minor"/>
      </rPr>
      <t>work closely together, never be afraid to ask either entity a question.</t>
    </r>
  </si>
  <si>
    <r>
      <rPr>
        <b/>
        <u/>
        <sz val="10"/>
        <color rgb="FFFF0000"/>
        <rFont val="Calibri"/>
        <family val="2"/>
        <scheme val="minor"/>
      </rPr>
      <t>NOTE:</t>
    </r>
    <r>
      <rPr>
        <sz val="10"/>
        <color theme="1"/>
        <rFont val="Calibri"/>
        <family val="2"/>
        <scheme val="minor"/>
      </rPr>
      <t xml:space="preserve"> If you have an issue/question throughout the process, utilize SG's and SLE's website or walk-in to SLC 1500.</t>
    </r>
  </si>
  <si>
    <r>
      <t xml:space="preserve">o </t>
    </r>
    <r>
      <rPr>
        <sz val="11"/>
        <color theme="1"/>
        <rFont val="Calibri"/>
        <family val="2"/>
        <scheme val="minor"/>
      </rPr>
      <t>More than $10,000 total per RSO per fiscal year</t>
    </r>
    <r>
      <rPr>
        <b/>
        <sz val="11"/>
        <color theme="1"/>
        <rFont val="Calibri"/>
        <family val="2"/>
        <scheme val="minor"/>
      </rPr>
      <t>.</t>
    </r>
  </si>
  <si>
    <t xml:space="preserve">Other </t>
  </si>
  <si>
    <t xml:space="preserve">Event-Related </t>
  </si>
  <si>
    <r>
      <t xml:space="preserve">Notate your biggest events since </t>
    </r>
    <r>
      <rPr>
        <b/>
        <i/>
        <sz val="11"/>
        <color theme="1"/>
        <rFont val="Calibri"/>
        <family val="2"/>
        <scheme val="minor"/>
      </rPr>
      <t xml:space="preserve">July 1, 2022 </t>
    </r>
    <r>
      <rPr>
        <sz val="11"/>
        <color theme="1"/>
        <rFont val="Calibri"/>
        <family val="2"/>
        <scheme val="minor"/>
      </rPr>
      <t xml:space="preserve">where you can show that </t>
    </r>
    <r>
      <rPr>
        <b/>
        <sz val="11"/>
        <color theme="1"/>
        <rFont val="Calibri"/>
        <family val="2"/>
        <scheme val="minor"/>
      </rPr>
      <t>USF students</t>
    </r>
    <r>
      <rPr>
        <sz val="11"/>
        <color theme="1"/>
        <rFont val="Calibri"/>
        <family val="2"/>
        <scheme val="minor"/>
      </rPr>
      <t xml:space="preserve"> attended your event.</t>
    </r>
  </si>
  <si>
    <r>
      <t xml:space="preserve">o </t>
    </r>
    <r>
      <rPr>
        <sz val="11"/>
        <color theme="1"/>
        <rFont val="Calibri"/>
        <family val="2"/>
        <scheme val="minor"/>
      </rPr>
      <t>Whether the RSO and SLE can effectively purchase and inventory the asset.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</si>
</sst>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4" formatCode="_(&quot;$&quot;* #,##0.00_);_(&quot;$&quot;* \(#,##0.00\);_(&quot;$&quot;* &quot;-&quot;??_);_(@_)"/>
    <numFmt numFmtId="164" formatCode="&quot;$&quot;#,##0.00"/>
    <numFmt numFmtId="165" formatCode="mm/dd/yy;@"/>
    <numFmt numFmtId="166" formatCode="0;;;@"/>
    <numFmt numFmtId="167" formatCode="_(&quot;$&quot;* #,##0.000000000_);_(&quot;$&quot;* \(#,##0.000000000\);_(&quot;$&quot;* &quot;-&quot;??_);_(@_)"/>
    <numFmt numFmtId="168" formatCode="[$-409]mmmm\-yy;@"/>
  </numFmts>
  <fonts count="90">
    <font>
      <sz val="11"/>
      <color theme="1"/>
      <name val="Calibri"/>
      <family val="2"/>
      <scheme val="minor"/>
    </font>
    <font>
      <b/>
      <sz val="14"/>
      <color rgb="FF0000CC"/>
      <name val="Calibri"/>
      <family val="2"/>
      <scheme val="minor"/>
    </font>
    <font>
      <b/>
      <sz val="14"/>
      <color rgb="FFFF000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b/>
      <sz val="11"/>
      <color rgb="FFFF0000"/>
      <name val="Calibri"/>
      <family val="2"/>
      <scheme val="minor"/>
    </font>
    <font>
      <b/>
      <sz val="12"/>
      <color theme="0"/>
      <name val="Calibri"/>
      <family val="2"/>
      <scheme val="minor"/>
    </font>
    <font>
      <b/>
      <sz val="11"/>
      <color rgb="FFFFFFFF"/>
      <name val="Calibri"/>
      <family val="2"/>
      <scheme val="minor"/>
    </font>
    <font>
      <b/>
      <sz val="11"/>
      <color theme="0"/>
      <name val="Calibri"/>
      <family val="2"/>
      <scheme val="minor"/>
    </font>
    <font>
      <sz val="11"/>
      <name val="Calibri"/>
      <family val="2"/>
      <scheme val="minor"/>
    </font>
    <font>
      <b/>
      <sz val="11"/>
      <name val="Calibri"/>
      <family val="2"/>
      <scheme val="minor"/>
    </font>
    <font>
      <b/>
      <i/>
      <sz val="11"/>
      <color theme="1"/>
      <name val="Calibri"/>
      <family val="2"/>
      <scheme val="minor"/>
    </font>
    <font>
      <b/>
      <i/>
      <u/>
      <sz val="11"/>
      <color theme="1"/>
      <name val="Calibri"/>
      <family val="2"/>
      <scheme val="minor"/>
    </font>
    <font>
      <sz val="18"/>
      <color theme="3"/>
      <name val="Calibri Light"/>
      <family val="2"/>
      <scheme val="major"/>
    </font>
    <font>
      <b/>
      <sz val="11"/>
      <color rgb="FFFA7D00"/>
      <name val="Calibri"/>
      <family val="2"/>
      <scheme val="minor"/>
    </font>
    <font>
      <sz val="11"/>
      <color rgb="FFFA7D00"/>
      <name val="Calibri"/>
      <family val="2"/>
      <scheme val="minor"/>
    </font>
    <font>
      <i/>
      <sz val="11"/>
      <color rgb="FF7F7F7F"/>
      <name val="Calibri"/>
      <family val="2"/>
      <scheme val="minor"/>
    </font>
    <font>
      <b/>
      <sz val="15"/>
      <color theme="0"/>
      <name val="Calibri"/>
      <family val="2"/>
      <scheme val="minor"/>
    </font>
    <font>
      <u/>
      <sz val="11"/>
      <color rgb="FF0070C0"/>
      <name val="Calibri"/>
      <family val="2"/>
      <scheme val="minor"/>
    </font>
    <font>
      <u/>
      <sz val="11"/>
      <color rgb="FF7030A0"/>
      <name val="Calibri"/>
      <family val="2"/>
      <scheme val="minor"/>
    </font>
    <font>
      <sz val="11"/>
      <color rgb="FF3F3F76"/>
      <name val="Calibri"/>
      <family val="2"/>
      <scheme val="minor"/>
    </font>
    <font>
      <i/>
      <sz val="11"/>
      <color theme="1"/>
      <name val="Calibri"/>
      <family val="2"/>
      <scheme val="minor"/>
    </font>
    <font>
      <sz val="11"/>
      <color theme="1"/>
      <name val="Calibri"/>
      <family val="2"/>
      <scheme val="minor"/>
    </font>
    <font>
      <b/>
      <i/>
      <sz val="11"/>
      <name val="Calibri"/>
      <family val="2"/>
      <scheme val="minor"/>
    </font>
    <font>
      <b/>
      <sz val="11"/>
      <color rgb="FF3F3F3F"/>
      <name val="Calibri"/>
      <family val="2"/>
      <scheme val="minor"/>
    </font>
    <font>
      <sz val="9"/>
      <color theme="1"/>
      <name val="Calibri"/>
      <family val="2"/>
      <scheme val="minor"/>
    </font>
    <font>
      <b/>
      <u/>
      <sz val="11"/>
      <color rgb="FF0070C0"/>
      <name val="Calibri"/>
      <family val="2"/>
      <scheme val="minor"/>
    </font>
    <font>
      <b/>
      <sz val="12"/>
      <color theme="1"/>
      <name val="Calibri"/>
      <family val="2"/>
      <scheme val="minor"/>
    </font>
    <font>
      <b/>
      <u/>
      <sz val="11"/>
      <color theme="1"/>
      <name val="Calibri"/>
      <family val="2"/>
      <scheme val="minor"/>
    </font>
    <font>
      <b/>
      <u/>
      <sz val="12"/>
      <color theme="1"/>
      <name val="Calibri"/>
      <family val="2"/>
      <scheme val="minor"/>
    </font>
    <font>
      <sz val="11"/>
      <color rgb="FF0070C0"/>
      <name val="Calibri"/>
      <family val="2"/>
      <scheme val="minor"/>
    </font>
    <font>
      <b/>
      <u/>
      <sz val="11"/>
      <color rgb="FFFF0000"/>
      <name val="Calibri"/>
      <family val="2"/>
      <scheme val="minor"/>
    </font>
    <font>
      <b/>
      <sz val="11"/>
      <color rgb="FF009374"/>
      <name val="Calibri"/>
      <family val="2"/>
      <scheme val="minor"/>
    </font>
    <font>
      <b/>
      <sz val="18"/>
      <name val="Calibri Light"/>
      <family val="2"/>
      <scheme val="major"/>
    </font>
    <font>
      <b/>
      <i/>
      <sz val="11"/>
      <color rgb="FFFF0000"/>
      <name val="Calibri"/>
      <family val="2"/>
      <scheme val="minor"/>
    </font>
    <font>
      <b/>
      <i/>
      <u/>
      <sz val="11"/>
      <name val="Calibri"/>
      <family val="2"/>
      <scheme val="minor"/>
    </font>
    <font>
      <b/>
      <sz val="18"/>
      <color theme="0"/>
      <name val="Calibri"/>
      <family val="2"/>
      <scheme val="minor"/>
    </font>
    <font>
      <b/>
      <sz val="18"/>
      <color theme="1"/>
      <name val="Calibri"/>
      <family val="2"/>
      <scheme val="minor"/>
    </font>
    <font>
      <b/>
      <i/>
      <u/>
      <sz val="11"/>
      <color rgb="FFFF0000"/>
      <name val="Calibri"/>
      <family val="2"/>
      <scheme val="minor"/>
    </font>
    <font>
      <b/>
      <u/>
      <sz val="16"/>
      <color theme="0"/>
      <name val="Calibri"/>
      <family val="2"/>
      <scheme val="minor"/>
    </font>
    <font>
      <sz val="24"/>
      <color theme="1"/>
      <name val="Calibri"/>
      <family val="2"/>
      <scheme val="minor"/>
    </font>
    <font>
      <b/>
      <u/>
      <sz val="15"/>
      <color theme="0"/>
      <name val="Calibri"/>
      <family val="2"/>
      <scheme val="minor"/>
    </font>
    <font>
      <b/>
      <sz val="14"/>
      <color theme="1"/>
      <name val="Calibri (Body)"/>
    </font>
    <font>
      <b/>
      <i/>
      <u/>
      <sz val="14"/>
      <color theme="1"/>
      <name val="Calibri (Body)"/>
    </font>
    <font>
      <b/>
      <sz val="14"/>
      <color rgb="FFFF0000"/>
      <name val="Calibri (Body)"/>
    </font>
    <font>
      <i/>
      <u/>
      <sz val="14"/>
      <color theme="1"/>
      <name val="Calibri (Body)"/>
    </font>
    <font>
      <b/>
      <u/>
      <sz val="11"/>
      <color theme="1"/>
      <name val="Calibri (Body)"/>
    </font>
    <font>
      <b/>
      <u/>
      <sz val="12"/>
      <color rgb="FFFF0000"/>
      <name val="Calibri"/>
      <family val="2"/>
      <scheme val="minor"/>
    </font>
    <font>
      <sz val="12"/>
      <color theme="1"/>
      <name val="Calibri"/>
      <family val="2"/>
      <scheme val="minor"/>
    </font>
    <font>
      <sz val="11"/>
      <color theme="1"/>
      <name val="Calibri (Body)"/>
    </font>
    <font>
      <b/>
      <sz val="12"/>
      <color theme="1"/>
      <name val="Calibri (Body)"/>
    </font>
    <font>
      <b/>
      <u/>
      <sz val="10"/>
      <color rgb="FFFF0000"/>
      <name val="Calibri"/>
      <family val="2"/>
      <scheme val="minor"/>
    </font>
    <font>
      <b/>
      <sz val="14"/>
      <color theme="1"/>
      <name val="Calibri"/>
      <family val="2"/>
      <scheme val="minor"/>
    </font>
    <font>
      <sz val="14"/>
      <color theme="1"/>
      <name val="Calibri"/>
      <family val="2"/>
      <scheme val="minor"/>
    </font>
    <font>
      <b/>
      <u/>
      <sz val="14"/>
      <color rgb="FFFF0000"/>
      <name val="Calibri"/>
      <family val="2"/>
      <scheme val="minor"/>
    </font>
    <font>
      <sz val="14"/>
      <color theme="1"/>
      <name val="Calibri"/>
      <family val="2"/>
    </font>
    <font>
      <sz val="11"/>
      <color rgb="FF000000"/>
      <name val="Calibri"/>
      <family val="2"/>
    </font>
    <font>
      <b/>
      <sz val="18"/>
      <color rgb="FFFF0000"/>
      <name val="Calibri"/>
      <family val="2"/>
      <scheme val="minor"/>
    </font>
    <font>
      <b/>
      <u/>
      <sz val="11"/>
      <color rgb="FFFF0000"/>
      <name val="Calibri (Body)"/>
    </font>
    <font>
      <b/>
      <u/>
      <sz val="16"/>
      <color theme="7" tint="0.39997558519241921"/>
      <name val="Calibri"/>
      <family val="2"/>
      <scheme val="minor"/>
    </font>
    <font>
      <b/>
      <u/>
      <sz val="26"/>
      <color theme="7" tint="0.39997558519241921"/>
      <name val="Calibri Light"/>
      <family val="2"/>
      <scheme val="major"/>
    </font>
    <font>
      <sz val="48"/>
      <color theme="0"/>
      <name val="Calibri"/>
      <family val="2"/>
      <scheme val="minor"/>
    </font>
    <font>
      <sz val="9"/>
      <color rgb="FFFF0000"/>
      <name val="Calibri"/>
      <family val="2"/>
      <scheme val="minor"/>
    </font>
    <font>
      <sz val="8"/>
      <name val="Calibri"/>
      <family val="2"/>
      <scheme val="minor"/>
    </font>
    <font>
      <u/>
      <sz val="12"/>
      <color rgb="FF0070C0"/>
      <name val="Calibri"/>
      <family val="2"/>
      <scheme val="minor"/>
    </font>
    <font>
      <u/>
      <sz val="11"/>
      <color theme="0"/>
      <name val="Calibri"/>
      <family val="2"/>
      <scheme val="minor"/>
    </font>
    <font>
      <b/>
      <u/>
      <sz val="11"/>
      <color theme="0"/>
      <name val="Calibri"/>
      <family val="2"/>
      <scheme val="minor"/>
    </font>
    <font>
      <b/>
      <sz val="48"/>
      <color theme="0"/>
      <name val="Calibri"/>
      <family val="2"/>
      <scheme val="minor"/>
    </font>
    <font>
      <u/>
      <sz val="12"/>
      <color theme="0"/>
      <name val="Calibri"/>
      <family val="2"/>
      <scheme val="minor"/>
    </font>
    <font>
      <sz val="12"/>
      <color theme="0"/>
      <name val="Calibri"/>
      <family val="2"/>
      <scheme val="minor"/>
    </font>
    <font>
      <sz val="11"/>
      <color rgb="FFFF0000"/>
      <name val="Calibri"/>
      <family val="2"/>
    </font>
    <font>
      <sz val="9"/>
      <color rgb="FFFF0000"/>
      <name val="Calibri"/>
      <family val="2"/>
    </font>
    <font>
      <b/>
      <u/>
      <sz val="11"/>
      <name val="Calibri"/>
      <family val="2"/>
      <scheme val="minor"/>
    </font>
    <font>
      <b/>
      <sz val="28"/>
      <color theme="1"/>
      <name val="Calibri Light"/>
      <family val="2"/>
      <scheme val="major"/>
    </font>
    <font>
      <u/>
      <sz val="11"/>
      <color theme="1"/>
      <name val="Calibri (Body)"/>
    </font>
    <font>
      <b/>
      <i/>
      <sz val="18"/>
      <color theme="1"/>
      <name val="Calibri"/>
      <family val="2"/>
      <scheme val="minor"/>
    </font>
    <font>
      <b/>
      <i/>
      <u/>
      <sz val="18"/>
      <color theme="1"/>
      <name val="Calibri"/>
      <family val="2"/>
      <scheme val="minor"/>
    </font>
    <font>
      <b/>
      <sz val="12"/>
      <color rgb="FFFF0000"/>
      <name val="Calibri"/>
      <family val="2"/>
      <scheme val="minor"/>
    </font>
    <font>
      <b/>
      <sz val="12"/>
      <color rgb="FFFF0000"/>
      <name val="Calibri (Body)"/>
    </font>
    <font>
      <b/>
      <i/>
      <u/>
      <sz val="12"/>
      <color theme="1"/>
      <name val="Calibri (Body)"/>
    </font>
    <font>
      <b/>
      <u/>
      <sz val="16"/>
      <color rgb="FFFF0000"/>
      <name val="Calibri"/>
      <family val="2"/>
      <scheme val="minor"/>
    </font>
    <font>
      <b/>
      <u/>
      <sz val="14"/>
      <name val="Calibri"/>
      <family val="2"/>
      <scheme val="minor"/>
    </font>
    <font>
      <u/>
      <sz val="11"/>
      <color theme="1"/>
      <name val="Calibri"/>
      <family val="2"/>
      <scheme val="minor"/>
    </font>
    <font>
      <sz val="10"/>
      <color rgb="FFFF0000"/>
      <name val="Calibri"/>
      <family val="2"/>
      <scheme val="minor"/>
    </font>
    <font>
      <b/>
      <sz val="12"/>
      <name val="Calibri"/>
      <family val="2"/>
      <scheme val="minor"/>
    </font>
    <font>
      <b/>
      <sz val="11"/>
      <color theme="5" tint="-0.249977111117893"/>
      <name val="Calibri"/>
      <family val="2"/>
      <scheme val="minor"/>
    </font>
    <font>
      <b/>
      <u/>
      <sz val="14"/>
      <color theme="1"/>
      <name val="Calibri (Body)"/>
    </font>
    <font>
      <b/>
      <sz val="14"/>
      <color rgb="FFFF0000"/>
      <name val="Calibri"/>
      <family val="2"/>
    </font>
    <font>
      <u/>
      <sz val="72"/>
      <color rgb="FF0070C0"/>
      <name val="Calibri"/>
      <family val="2"/>
      <scheme val="minor"/>
    </font>
  </fonts>
  <fills count="25">
    <fill>
      <patternFill patternType="none"/>
    </fill>
    <fill>
      <patternFill patternType="gray125"/>
    </fill>
    <fill>
      <patternFill patternType="solid">
        <fgColor theme="8" tint="0.59999389629810485"/>
        <bgColor indexed="64"/>
      </patternFill>
    </fill>
    <fill>
      <patternFill patternType="solid">
        <fgColor rgb="FF009374"/>
        <bgColor indexed="64"/>
      </patternFill>
    </fill>
    <fill>
      <patternFill patternType="solid">
        <fgColor theme="5" tint="0.79998168889431442"/>
        <bgColor indexed="64"/>
      </patternFill>
    </fill>
    <fill>
      <patternFill patternType="solid">
        <fgColor rgb="FFF2F2F2"/>
      </patternFill>
    </fill>
    <fill>
      <patternFill patternType="solid">
        <fgColor theme="9" tint="0.59999389629810485"/>
        <bgColor indexed="64"/>
      </patternFill>
    </fill>
    <fill>
      <patternFill patternType="solid">
        <fgColor rgb="FF009673"/>
        <bgColor indexed="64"/>
      </patternFill>
    </fill>
    <fill>
      <patternFill patternType="solid">
        <fgColor rgb="FFFAFAC8"/>
        <bgColor indexed="64"/>
      </patternFill>
    </fill>
    <fill>
      <patternFill patternType="solid">
        <fgColor theme="0"/>
        <bgColor indexed="64"/>
      </patternFill>
    </fill>
    <fill>
      <patternFill patternType="solid">
        <fgColor rgb="FFFFCC99"/>
      </patternFill>
    </fill>
    <fill>
      <patternFill patternType="solid">
        <fgColor rgb="FFB7E0EC"/>
        <bgColor indexed="64"/>
      </patternFill>
    </fill>
    <fill>
      <patternFill patternType="solid">
        <fgColor rgb="FFECF9FE"/>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1"/>
        <bgColor indexed="64"/>
      </patternFill>
    </fill>
    <fill>
      <patternFill patternType="solid">
        <fgColor rgb="FFFF000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0070C0"/>
        <bgColor indexed="64"/>
      </patternFill>
    </fill>
  </fills>
  <borders count="15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auto="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auto="1"/>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auto="1"/>
      </bottom>
      <diagonal/>
    </border>
    <border>
      <left/>
      <right style="thin">
        <color indexed="64"/>
      </right>
      <top/>
      <bottom style="double">
        <color auto="1"/>
      </bottom>
      <diagonal/>
    </border>
    <border>
      <left style="thin">
        <color indexed="64"/>
      </left>
      <right/>
      <top style="double">
        <color auto="1"/>
      </top>
      <bottom/>
      <diagonal/>
    </border>
    <border>
      <left/>
      <right style="thin">
        <color indexed="64"/>
      </right>
      <top style="double">
        <color auto="1"/>
      </top>
      <bottom/>
      <diagonal/>
    </border>
    <border>
      <left style="thin">
        <color rgb="FF7F7F7F"/>
      </left>
      <right style="thin">
        <color rgb="FF7F7F7F"/>
      </right>
      <top/>
      <bottom style="double">
        <color indexed="64"/>
      </bottom>
      <diagonal/>
    </border>
    <border>
      <left style="thin">
        <color indexed="64"/>
      </left>
      <right style="thin">
        <color indexed="64"/>
      </right>
      <top style="double">
        <color auto="1"/>
      </top>
      <bottom style="thin">
        <color theme="0" tint="-0.34998626667073579"/>
      </bottom>
      <diagonal/>
    </border>
    <border>
      <left style="thin">
        <color indexed="64"/>
      </left>
      <right/>
      <top style="double">
        <color auto="1"/>
      </top>
      <bottom style="thin">
        <color theme="0" tint="-0.34998626667073579"/>
      </bottom>
      <diagonal/>
    </border>
    <border>
      <left/>
      <right style="thin">
        <color indexed="64"/>
      </right>
      <top style="double">
        <color auto="1"/>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indexed="64"/>
      </left>
      <right style="thin">
        <color rgb="FF7F7F7F"/>
      </right>
      <top style="thin">
        <color theme="0" tint="-0.34998626667073579"/>
      </top>
      <bottom style="thin">
        <color indexed="64"/>
      </bottom>
      <diagonal/>
    </border>
    <border>
      <left style="thin">
        <color rgb="FF7F7F7F"/>
      </left>
      <right style="thin">
        <color indexed="64"/>
      </right>
      <top/>
      <bottom style="double">
        <color indexed="64"/>
      </bottom>
      <diagonal/>
    </border>
    <border>
      <left style="thin">
        <color rgb="FF7F7F7F"/>
      </left>
      <right style="thin">
        <color indexed="64"/>
      </right>
      <top style="thin">
        <color theme="0" tint="-0.34998626667073579"/>
      </top>
      <bottom style="thin">
        <color indexed="64"/>
      </bottom>
      <diagonal/>
    </border>
    <border>
      <left style="thin">
        <color indexed="64"/>
      </left>
      <right/>
      <top style="thin">
        <color indexed="64"/>
      </top>
      <bottom style="thin">
        <color theme="0" tint="-0.34998626667073579"/>
      </bottom>
      <diagonal/>
    </border>
    <border>
      <left style="thin">
        <color indexed="64"/>
      </left>
      <right style="thin">
        <color rgb="FF7F7F7F"/>
      </right>
      <top style="thin">
        <color rgb="FF7F7F7F"/>
      </top>
      <bottom style="thin">
        <color theme="0" tint="-0.34998626667073579"/>
      </bottom>
      <diagonal/>
    </border>
    <border>
      <left style="thin">
        <color indexed="64"/>
      </left>
      <right style="thin">
        <color rgb="FF7F7F7F"/>
      </right>
      <top/>
      <bottom style="thin">
        <color theme="0" tint="-0.34998626667073579"/>
      </bottom>
      <diagonal/>
    </border>
    <border>
      <left style="thin">
        <color rgb="FF7F7F7F"/>
      </left>
      <right style="thin">
        <color indexed="64"/>
      </right>
      <top style="thin">
        <color rgb="FF7F7F7F"/>
      </top>
      <bottom style="thin">
        <color theme="0" tint="-0.34998626667073579"/>
      </bottom>
      <diagonal/>
    </border>
    <border>
      <left style="thin">
        <color rgb="FF7F7F7F"/>
      </left>
      <right style="thin">
        <color indexed="64"/>
      </right>
      <top/>
      <bottom style="thin">
        <color theme="0" tint="-0.34998626667073579"/>
      </bottom>
      <diagonal/>
    </border>
    <border>
      <left style="thin">
        <color theme="0" tint="-0.34998626667073579"/>
      </left>
      <right style="thin">
        <color theme="0" tint="-0.34998626667073579"/>
      </right>
      <top style="double">
        <color auto="1"/>
      </top>
      <bottom style="thin">
        <color theme="0" tint="-0.34998626667073579"/>
      </bottom>
      <diagonal/>
    </border>
    <border>
      <left style="thin">
        <color theme="0" tint="-0.34998626667073579"/>
      </left>
      <right style="thin">
        <color auto="1"/>
      </right>
      <top style="double">
        <color auto="1"/>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auto="1"/>
      </right>
      <top style="thin">
        <color theme="0" tint="-0.34998626667073579"/>
      </top>
      <bottom/>
      <diagonal/>
    </border>
    <border>
      <left/>
      <right style="thin">
        <color theme="0" tint="-0.34998626667073579"/>
      </right>
      <top style="double">
        <color auto="1"/>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auto="1"/>
      </left>
      <right/>
      <top style="thin">
        <color theme="0" tint="-0.34998626667073579"/>
      </top>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theme="0" tint="-0.24994659260841701"/>
      </right>
      <top style="hair">
        <color indexed="64"/>
      </top>
      <bottom style="double">
        <color auto="1"/>
      </bottom>
      <diagonal/>
    </border>
    <border>
      <left style="thin">
        <color theme="0" tint="-0.24994659260841701"/>
      </left>
      <right style="thin">
        <color theme="0" tint="-0.24994659260841701"/>
      </right>
      <top style="hair">
        <color indexed="64"/>
      </top>
      <bottom style="double">
        <color auto="1"/>
      </bottom>
      <diagonal/>
    </border>
    <border>
      <left style="thin">
        <color theme="0" tint="-0.24994659260841701"/>
      </left>
      <right style="thin">
        <color indexed="64"/>
      </right>
      <top style="hair">
        <color indexed="64"/>
      </top>
      <bottom style="double">
        <color auto="1"/>
      </bottom>
      <diagonal/>
    </border>
    <border>
      <left style="thin">
        <color indexed="64"/>
      </left>
      <right style="thin">
        <color theme="0" tint="-0.24994659260841701"/>
      </right>
      <top/>
      <bottom/>
      <diagonal/>
    </border>
    <border>
      <left style="thin">
        <color theme="0" tint="-0.24994659260841701"/>
      </left>
      <right style="thin">
        <color theme="0" tint="-0.24994659260841701"/>
      </right>
      <top/>
      <bottom/>
      <diagonal/>
    </border>
    <border>
      <left style="thin">
        <color theme="0" tint="-0.24994659260841701"/>
      </left>
      <right style="thin">
        <color indexed="64"/>
      </right>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theme="0" tint="-0.24994659260841701"/>
      </left>
      <right/>
      <top style="hair">
        <color indexed="64"/>
      </top>
      <bottom style="double">
        <color auto="1"/>
      </bottom>
      <diagonal/>
    </border>
    <border>
      <left style="thin">
        <color theme="0" tint="-0.24994659260841701"/>
      </left>
      <right/>
      <top/>
      <bottom/>
      <diagonal/>
    </border>
    <border>
      <left style="thin">
        <color theme="0" tint="-0.24994659260841701"/>
      </left>
      <right/>
      <top/>
      <bottom style="thin">
        <color indexed="64"/>
      </bottom>
      <diagonal/>
    </border>
    <border>
      <left/>
      <right style="thin">
        <color indexed="64"/>
      </right>
      <top style="hair">
        <color indexed="64"/>
      </top>
      <bottom style="double">
        <color auto="1"/>
      </bottom>
      <diagonal/>
    </border>
    <border>
      <left style="thin">
        <color indexed="64"/>
      </left>
      <right style="thin">
        <color indexed="64"/>
      </right>
      <top style="thin">
        <color theme="0" tint="-0.499984740745262"/>
      </top>
      <bottom style="double">
        <color auto="1"/>
      </bottom>
      <diagonal/>
    </border>
    <border>
      <left style="thin">
        <color indexed="64"/>
      </left>
      <right style="thin">
        <color indexed="64"/>
      </right>
      <top style="thin">
        <color indexed="64"/>
      </top>
      <bottom/>
      <diagonal/>
    </border>
    <border>
      <left style="thin">
        <color rgb="FF7F7F7F"/>
      </left>
      <right style="thin">
        <color indexed="64"/>
      </right>
      <top style="thin">
        <color indexed="64"/>
      </top>
      <bottom/>
      <diagonal/>
    </border>
    <border>
      <left style="thin">
        <color indexed="64"/>
      </left>
      <right/>
      <top style="thin">
        <color theme="0" tint="-0.499984740745262"/>
      </top>
      <bottom style="double">
        <color auto="1"/>
      </bottom>
      <diagonal/>
    </border>
    <border>
      <left style="thin">
        <color theme="0" tint="-0.499984740745262"/>
      </left>
      <right style="thin">
        <color indexed="64"/>
      </right>
      <top style="thin">
        <color theme="0" tint="-0.499984740745262"/>
      </top>
      <bottom style="double">
        <color auto="1"/>
      </bottom>
      <diagonal/>
    </border>
    <border>
      <left/>
      <right style="thin">
        <color indexed="64"/>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double">
        <color auto="1"/>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rgb="FF7F7F7F"/>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indexed="64"/>
      </top>
      <bottom style="thin">
        <color rgb="FF3F3F3F"/>
      </bottom>
      <diagonal/>
    </border>
    <border>
      <left style="double">
        <color indexed="64"/>
      </left>
      <right style="double">
        <color indexed="64"/>
      </right>
      <top style="double">
        <color indexed="64"/>
      </top>
      <bottom style="double">
        <color indexed="64"/>
      </bottom>
      <diagonal/>
    </border>
    <border>
      <left/>
      <right style="thin">
        <color theme="0" tint="-0.24994659260841701"/>
      </right>
      <top style="thin">
        <color indexed="64"/>
      </top>
      <bottom style="double">
        <color auto="1"/>
      </bottom>
      <diagonal/>
    </border>
    <border>
      <left style="thin">
        <color indexed="64"/>
      </left>
      <right/>
      <top style="double">
        <color indexed="64"/>
      </top>
      <bottom style="thin">
        <color theme="0" tint="-0.14996795556505021"/>
      </bottom>
      <diagonal/>
    </border>
    <border>
      <left/>
      <right/>
      <top style="double">
        <color indexed="64"/>
      </top>
      <bottom style="thin">
        <color theme="0" tint="-0.14996795556505021"/>
      </bottom>
      <diagonal/>
    </border>
    <border>
      <left/>
      <right style="thin">
        <color indexed="64"/>
      </right>
      <top style="double">
        <color indexed="64"/>
      </top>
      <bottom style="thin">
        <color theme="0" tint="-0.14996795556505021"/>
      </bottom>
      <diagonal/>
    </border>
    <border>
      <left/>
      <right style="thin">
        <color rgb="FF7F7F7F"/>
      </right>
      <top style="double">
        <color indexed="64"/>
      </top>
      <bottom style="thin">
        <color theme="0" tint="-0.14996795556505021"/>
      </bottom>
      <diagonal/>
    </border>
    <border>
      <left style="thin">
        <color rgb="FF7F7F7F"/>
      </left>
      <right style="thin">
        <color rgb="FF7F7F7F"/>
      </right>
      <top style="double">
        <color indexed="64"/>
      </top>
      <bottom style="thin">
        <color theme="0" tint="-0.14996795556505021"/>
      </bottom>
      <diagonal/>
    </border>
    <border>
      <left style="thin">
        <color rgb="FF7F7F7F"/>
      </left>
      <right style="thin">
        <color indexed="64"/>
      </right>
      <top style="double">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right style="thin">
        <color rgb="FF7F7F7F"/>
      </right>
      <top style="thin">
        <color theme="0" tint="-0.14996795556505021"/>
      </top>
      <bottom style="thin">
        <color theme="0" tint="-0.14996795556505021"/>
      </bottom>
      <diagonal/>
    </border>
    <border>
      <left style="thin">
        <color rgb="FF7F7F7F"/>
      </left>
      <right style="thin">
        <color rgb="FF7F7F7F"/>
      </right>
      <top style="thin">
        <color theme="0" tint="-0.14996795556505021"/>
      </top>
      <bottom style="thin">
        <color theme="0" tint="-0.14996795556505021"/>
      </bottom>
      <diagonal/>
    </border>
    <border>
      <left style="thin">
        <color rgb="FF7F7F7F"/>
      </left>
      <right style="thin">
        <color indexed="64"/>
      </right>
      <top style="thin">
        <color theme="0" tint="-0.14996795556505021"/>
      </top>
      <bottom style="thin">
        <color theme="0" tint="-0.14996795556505021"/>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right style="thin">
        <color rgb="FF7F7F7F"/>
      </right>
      <top style="thin">
        <color theme="0" tint="-0.14996795556505021"/>
      </top>
      <bottom style="thin">
        <color indexed="64"/>
      </bottom>
      <diagonal/>
    </border>
    <border>
      <left style="thin">
        <color rgb="FF7F7F7F"/>
      </left>
      <right/>
      <top style="thin">
        <color theme="0" tint="-0.14996795556505021"/>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indexed="64"/>
      </left>
      <right/>
      <top style="medium">
        <color indexed="64"/>
      </top>
      <bottom/>
      <diagonal/>
    </border>
    <border>
      <left/>
      <right style="thin">
        <color rgb="FF000000"/>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auto="1"/>
      </left>
      <right style="thin">
        <color auto="1"/>
      </right>
      <top/>
      <bottom/>
      <diagonal/>
    </border>
    <border>
      <left style="thin">
        <color indexed="64"/>
      </left>
      <right style="thin">
        <color indexed="64"/>
      </right>
      <top style="thin">
        <color theme="0" tint="-0.499984740745262"/>
      </top>
      <bottom/>
      <diagonal/>
    </border>
    <border>
      <left style="thin">
        <color rgb="FF3F3F3F"/>
      </left>
      <right style="thin">
        <color rgb="FF3F3F3F"/>
      </right>
      <top style="thin">
        <color rgb="FF3F3F3F"/>
      </top>
      <bottom/>
      <diagonal/>
    </border>
    <border>
      <left style="thin">
        <color theme="0" tint="-0.499984740745262"/>
      </left>
      <right style="thin">
        <color indexed="64"/>
      </right>
      <top style="thin">
        <color theme="0" tint="-0.499984740745262"/>
      </top>
      <bottom/>
      <diagonal/>
    </border>
    <border>
      <left style="thin">
        <color rgb="FF7F7F7F"/>
      </left>
      <right style="thin">
        <color rgb="FF7F7F7F"/>
      </right>
      <top style="thin">
        <color rgb="FF7F7F7F"/>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double">
        <color indexed="64"/>
      </bottom>
      <diagonal/>
    </border>
    <border>
      <left/>
      <right style="thin">
        <color rgb="FF000000"/>
      </right>
      <top style="thin">
        <color rgb="FF000000"/>
      </top>
      <bottom style="double">
        <color indexed="64"/>
      </bottom>
      <diagonal/>
    </border>
    <border>
      <left style="double">
        <color indexed="64"/>
      </left>
      <right style="double">
        <color indexed="64"/>
      </right>
      <top/>
      <bottom style="double">
        <color indexed="64"/>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double">
        <color auto="1"/>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s>
  <cellStyleXfs count="12">
    <xf numFmtId="0" fontId="0" fillId="0" borderId="0"/>
    <xf numFmtId="0" fontId="19" fillId="0" borderId="0" applyNumberFormat="0" applyFill="0" applyBorder="0" applyAlignment="0" applyProtection="0"/>
    <xf numFmtId="0" fontId="20" fillId="0" borderId="0" applyNumberFormat="0" applyFill="0" applyBorder="0" applyAlignment="0" applyProtection="0"/>
    <xf numFmtId="0" fontId="14" fillId="0" borderId="0" applyNumberFormat="0" applyFill="0" applyBorder="0" applyAlignment="0" applyProtection="0"/>
    <xf numFmtId="0" fontId="18" fillId="7" borderId="16" applyNumberFormat="0" applyAlignment="0" applyProtection="0"/>
    <xf numFmtId="0" fontId="7" fillId="7" borderId="16" applyNumberFormat="0" applyAlignment="0" applyProtection="0"/>
    <xf numFmtId="0" fontId="15" fillId="5" borderId="14" applyNumberFormat="0" applyAlignment="0" applyProtection="0"/>
    <xf numFmtId="0" fontId="17" fillId="0" borderId="0" applyNumberFormat="0" applyFill="0" applyBorder="0" applyAlignment="0" applyProtection="0"/>
    <xf numFmtId="0" fontId="4" fillId="0" borderId="15" applyNumberFormat="0" applyFill="0" applyAlignment="0" applyProtection="0"/>
    <xf numFmtId="0" fontId="21" fillId="10" borderId="14" applyNumberFormat="0" applyAlignment="0" applyProtection="0"/>
    <xf numFmtId="44" fontId="23" fillId="0" borderId="0" applyFont="0" applyFill="0" applyBorder="0" applyAlignment="0" applyProtection="0"/>
    <xf numFmtId="0" fontId="25" fillId="5" borderId="81" applyNumberFormat="0" applyAlignment="0" applyProtection="0"/>
  </cellStyleXfs>
  <cellXfs count="787">
    <xf numFmtId="0" fontId="0" fillId="0" borderId="0" xfId="0"/>
    <xf numFmtId="0" fontId="3" fillId="0" borderId="0" xfId="0" applyFont="1"/>
    <xf numFmtId="0" fontId="4" fillId="0" borderId="0" xfId="0" applyFont="1"/>
    <xf numFmtId="0" fontId="0" fillId="0" borderId="5" xfId="0" applyBorder="1"/>
    <xf numFmtId="0" fontId="0" fillId="0" borderId="7" xfId="0" applyBorder="1"/>
    <xf numFmtId="0" fontId="0" fillId="0" borderId="4" xfId="0" applyBorder="1"/>
    <xf numFmtId="0" fontId="3" fillId="0" borderId="0" xfId="0" quotePrefix="1" applyFont="1"/>
    <xf numFmtId="0" fontId="6" fillId="0" borderId="0" xfId="0" applyFont="1"/>
    <xf numFmtId="0" fontId="4" fillId="0" borderId="4" xfId="0" applyFont="1" applyBorder="1"/>
    <xf numFmtId="0" fontId="0" fillId="0" borderId="0" xfId="0" applyAlignment="1">
      <alignment vertical="center" wrapText="1"/>
    </xf>
    <xf numFmtId="0" fontId="0" fillId="0" borderId="0" xfId="0" applyAlignment="1">
      <alignment vertical="top"/>
    </xf>
    <xf numFmtId="0" fontId="4" fillId="0" borderId="17" xfId="0" applyFont="1" applyBorder="1"/>
    <xf numFmtId="0" fontId="4" fillId="0" borderId="8" xfId="0" applyFont="1" applyBorder="1" applyAlignment="1">
      <alignment horizontal="center"/>
    </xf>
    <xf numFmtId="1" fontId="0" fillId="8" borderId="12" xfId="0" applyNumberFormat="1" applyFill="1" applyBorder="1" applyAlignment="1" applyProtection="1">
      <alignment horizontal="center" vertical="center"/>
      <protection locked="0"/>
    </xf>
    <xf numFmtId="0" fontId="4" fillId="0" borderId="12" xfId="0" applyFont="1" applyBorder="1" applyAlignment="1">
      <alignment horizontal="center"/>
    </xf>
    <xf numFmtId="0" fontId="11" fillId="0" borderId="12" xfId="0" applyFont="1" applyBorder="1" applyAlignment="1">
      <alignment horizontal="center"/>
    </xf>
    <xf numFmtId="0" fontId="0" fillId="0" borderId="0" xfId="0" applyAlignment="1">
      <alignment horizontal="right" vertical="top"/>
    </xf>
    <xf numFmtId="164" fontId="3" fillId="0" borderId="0" xfId="0" applyNumberFormat="1" applyFont="1"/>
    <xf numFmtId="0" fontId="0" fillId="0" borderId="0" xfId="0" applyAlignment="1">
      <alignment vertical="center"/>
    </xf>
    <xf numFmtId="0" fontId="0" fillId="0" borderId="11" xfId="0" applyBorder="1"/>
    <xf numFmtId="2" fontId="7" fillId="7" borderId="19" xfId="5" applyNumberFormat="1" applyBorder="1" applyAlignment="1" applyProtection="1">
      <alignment horizontal="center" vertical="center"/>
    </xf>
    <xf numFmtId="0" fontId="7" fillId="7" borderId="19" xfId="5" applyBorder="1" applyAlignment="1" applyProtection="1">
      <alignment horizontal="center" vertical="center" wrapText="1"/>
    </xf>
    <xf numFmtId="0" fontId="7" fillId="7" borderId="20" xfId="5" applyBorder="1" applyAlignment="1" applyProtection="1">
      <alignment horizontal="center" vertical="center" wrapText="1"/>
    </xf>
    <xf numFmtId="1" fontId="0" fillId="0" borderId="5" xfId="0" applyNumberFormat="1" applyBorder="1"/>
    <xf numFmtId="1" fontId="0" fillId="0" borderId="8" xfId="0" applyNumberFormat="1" applyBorder="1"/>
    <xf numFmtId="0" fontId="0" fillId="8" borderId="18" xfId="0" applyFill="1" applyBorder="1" applyAlignment="1" applyProtection="1">
      <alignment horizontal="left" vertical="center"/>
      <protection locked="0"/>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vertical="center" wrapText="1"/>
    </xf>
    <xf numFmtId="1" fontId="0" fillId="0" borderId="64" xfId="0" applyNumberFormat="1" applyBorder="1"/>
    <xf numFmtId="0" fontId="0" fillId="0" borderId="65" xfId="0" applyBorder="1"/>
    <xf numFmtId="1" fontId="0" fillId="0" borderId="66" xfId="0" applyNumberFormat="1" applyBorder="1"/>
    <xf numFmtId="0" fontId="0" fillId="0" borderId="68" xfId="0" applyBorder="1"/>
    <xf numFmtId="1" fontId="0" fillId="0" borderId="69" xfId="0" applyNumberFormat="1" applyBorder="1"/>
    <xf numFmtId="0" fontId="0" fillId="0" borderId="70" xfId="0" applyBorder="1" applyAlignment="1">
      <alignment horizontal="center" vertical="center" wrapText="1"/>
    </xf>
    <xf numFmtId="1" fontId="0" fillId="0" borderId="71" xfId="0" applyNumberFormat="1" applyBorder="1"/>
    <xf numFmtId="1" fontId="0" fillId="0" borderId="72" xfId="0" applyNumberFormat="1" applyBorder="1"/>
    <xf numFmtId="0" fontId="0" fillId="0" borderId="73" xfId="0" applyBorder="1" applyAlignment="1">
      <alignment horizontal="center" vertical="center" wrapText="1"/>
    </xf>
    <xf numFmtId="44" fontId="15" fillId="5" borderId="76" xfId="6" applyNumberFormat="1" applyBorder="1" applyAlignment="1" applyProtection="1">
      <alignment horizontal="right"/>
    </xf>
    <xf numFmtId="44" fontId="15" fillId="5" borderId="78" xfId="6" applyNumberFormat="1" applyBorder="1" applyAlignment="1" applyProtection="1">
      <alignment horizontal="right"/>
    </xf>
    <xf numFmtId="0" fontId="4" fillId="0" borderId="74" xfId="0" applyFont="1" applyBorder="1"/>
    <xf numFmtId="0" fontId="7" fillId="7" borderId="17" xfId="5" applyBorder="1" applyAlignment="1" applyProtection="1">
      <alignment horizontal="center" vertical="center" wrapText="1"/>
    </xf>
    <xf numFmtId="0" fontId="7" fillId="7" borderId="6" xfId="5" applyBorder="1" applyProtection="1"/>
    <xf numFmtId="0" fontId="7" fillId="7" borderId="7" xfId="5" applyBorder="1" applyProtection="1"/>
    <xf numFmtId="0" fontId="7" fillId="7" borderId="7" xfId="5" applyBorder="1" applyAlignment="1" applyProtection="1">
      <alignment horizontal="right"/>
    </xf>
    <xf numFmtId="0" fontId="7" fillId="7" borderId="8" xfId="5" applyBorder="1" applyProtection="1"/>
    <xf numFmtId="0" fontId="0" fillId="4" borderId="4" xfId="0" applyFill="1" applyBorder="1" applyAlignment="1">
      <alignment horizontal="right" vertical="top"/>
    </xf>
    <xf numFmtId="0" fontId="0" fillId="4" borderId="25" xfId="0" applyFill="1" applyBorder="1" applyAlignment="1">
      <alignment horizontal="right" vertical="top"/>
    </xf>
    <xf numFmtId="0" fontId="4" fillId="4" borderId="25" xfId="0" applyFont="1" applyFill="1" applyBorder="1" applyAlignment="1">
      <alignment horizontal="right" vertical="top"/>
    </xf>
    <xf numFmtId="164" fontId="4" fillId="0" borderId="12" xfId="10" applyNumberFormat="1" applyFont="1" applyBorder="1" applyProtection="1"/>
    <xf numFmtId="164" fontId="0" fillId="0" borderId="12" xfId="10" applyNumberFormat="1" applyFont="1" applyBorder="1" applyProtection="1"/>
    <xf numFmtId="164" fontId="0" fillId="0" borderId="0" xfId="10" applyNumberFormat="1" applyFont="1" applyBorder="1" applyProtection="1"/>
    <xf numFmtId="0" fontId="0" fillId="0" borderId="75" xfId="0" applyBorder="1" applyAlignment="1">
      <alignment horizontal="center"/>
    </xf>
    <xf numFmtId="0" fontId="4" fillId="0" borderId="0" xfId="0" applyFont="1" applyAlignment="1">
      <alignment horizontal="center"/>
    </xf>
    <xf numFmtId="0" fontId="4" fillId="9" borderId="12" xfId="0" applyFont="1" applyFill="1" applyBorder="1" applyAlignment="1">
      <alignment horizontal="left"/>
    </xf>
    <xf numFmtId="164" fontId="15" fillId="5" borderId="14" xfId="6" applyNumberFormat="1" applyProtection="1"/>
    <xf numFmtId="1" fontId="0" fillId="0" borderId="0" xfId="0" applyNumberFormat="1"/>
    <xf numFmtId="0" fontId="0" fillId="0" borderId="10" xfId="0" applyBorder="1"/>
    <xf numFmtId="1" fontId="0" fillId="11" borderId="17" xfId="0" applyNumberFormat="1" applyFill="1" applyBorder="1" applyAlignment="1" applyProtection="1">
      <alignment horizontal="center" vertical="center"/>
      <protection locked="0"/>
    </xf>
    <xf numFmtId="44" fontId="0" fillId="0" borderId="28" xfId="10" applyFont="1" applyBorder="1"/>
    <xf numFmtId="44" fontId="0" fillId="0" borderId="5" xfId="10" applyFont="1" applyBorder="1"/>
    <xf numFmtId="44" fontId="0" fillId="0" borderId="8" xfId="10" applyFont="1" applyBorder="1"/>
    <xf numFmtId="11" fontId="0" fillId="0" borderId="27" xfId="0" applyNumberFormat="1" applyBorder="1"/>
    <xf numFmtId="11" fontId="0" fillId="0" borderId="4" xfId="0" applyNumberFormat="1" applyBorder="1"/>
    <xf numFmtId="11" fontId="0" fillId="0" borderId="6" xfId="0" applyNumberFormat="1" applyBorder="1"/>
    <xf numFmtId="44" fontId="0" fillId="0" borderId="0" xfId="10" applyFont="1" applyBorder="1"/>
    <xf numFmtId="44" fontId="0" fillId="0" borderId="21" xfId="10" applyFont="1" applyBorder="1"/>
    <xf numFmtId="44" fontId="0" fillId="0" borderId="7" xfId="10" applyFont="1" applyBorder="1"/>
    <xf numFmtId="0" fontId="0" fillId="0" borderId="20" xfId="0" applyBorder="1" applyAlignment="1">
      <alignment horizontal="center" vertical="center" wrapText="1"/>
    </xf>
    <xf numFmtId="0" fontId="0" fillId="0" borderId="80" xfId="0" applyBorder="1" applyAlignment="1">
      <alignment horizontal="center" vertical="center" wrapText="1"/>
    </xf>
    <xf numFmtId="11" fontId="0" fillId="0" borderId="0" xfId="0" applyNumberFormat="1"/>
    <xf numFmtId="44" fontId="15" fillId="5" borderId="14" xfId="6" applyNumberFormat="1"/>
    <xf numFmtId="167" fontId="21" fillId="10" borderId="14" xfId="9" applyNumberFormat="1"/>
    <xf numFmtId="164" fontId="4" fillId="0" borderId="0" xfId="10" applyNumberFormat="1" applyFont="1" applyBorder="1" applyProtection="1"/>
    <xf numFmtId="44" fontId="0" fillId="0" borderId="12" xfId="10" applyFont="1" applyBorder="1" applyProtection="1"/>
    <xf numFmtId="0" fontId="0" fillId="0" borderId="12" xfId="0" applyBorder="1"/>
    <xf numFmtId="44" fontId="25" fillId="5" borderId="81" xfId="11" applyNumberFormat="1" applyProtection="1"/>
    <xf numFmtId="44" fontId="25" fillId="5" borderId="81" xfId="10" applyFont="1" applyFill="1" applyBorder="1" applyProtection="1"/>
    <xf numFmtId="44" fontId="0" fillId="0" borderId="12" xfId="10" applyFont="1" applyBorder="1" applyAlignment="1" applyProtection="1">
      <alignment horizontal="right"/>
    </xf>
    <xf numFmtId="1" fontId="0" fillId="8" borderId="1" xfId="0" applyNumberFormat="1" applyFill="1" applyBorder="1" applyAlignment="1" applyProtection="1">
      <alignment horizontal="center" vertical="center"/>
      <protection locked="0"/>
    </xf>
    <xf numFmtId="44" fontId="0" fillId="0" borderId="0" xfId="0" applyNumberFormat="1"/>
    <xf numFmtId="0" fontId="0" fillId="12" borderId="4" xfId="0" applyFill="1" applyBorder="1" applyAlignment="1">
      <alignment horizontal="right" vertical="top"/>
    </xf>
    <xf numFmtId="0" fontId="4" fillId="12" borderId="4" xfId="0" applyFont="1" applyFill="1" applyBorder="1" applyAlignment="1">
      <alignment horizontal="right" vertical="top"/>
    </xf>
    <xf numFmtId="0" fontId="3" fillId="0" borderId="0" xfId="0" applyFont="1" applyAlignment="1">
      <alignment horizontal="center"/>
    </xf>
    <xf numFmtId="44" fontId="0" fillId="0" borderId="0" xfId="10" applyFont="1"/>
    <xf numFmtId="0" fontId="0" fillId="0" borderId="0" xfId="0" applyProtection="1">
      <protection locked="0"/>
    </xf>
    <xf numFmtId="8" fontId="0" fillId="0" borderId="0" xfId="0" applyNumberFormat="1"/>
    <xf numFmtId="0" fontId="4" fillId="0" borderId="9" xfId="0" applyFont="1" applyBorder="1"/>
    <xf numFmtId="164" fontId="8" fillId="3" borderId="12" xfId="0" applyNumberFormat="1" applyFont="1" applyFill="1" applyBorder="1"/>
    <xf numFmtId="0" fontId="8" fillId="3" borderId="12" xfId="0" applyFont="1" applyFill="1" applyBorder="1"/>
    <xf numFmtId="0" fontId="0" fillId="4" borderId="84" xfId="0" applyFill="1" applyBorder="1" applyAlignment="1">
      <alignment horizontal="right" vertical="top"/>
    </xf>
    <xf numFmtId="0" fontId="0" fillId="4" borderId="86" xfId="0" applyFill="1" applyBorder="1" applyAlignment="1">
      <alignment horizontal="right" vertical="top"/>
    </xf>
    <xf numFmtId="0" fontId="4" fillId="4" borderId="86" xfId="0" applyFont="1" applyFill="1" applyBorder="1" applyAlignment="1">
      <alignment horizontal="right" vertical="top"/>
    </xf>
    <xf numFmtId="166" fontId="15" fillId="5" borderId="30" xfId="6" applyNumberFormat="1" applyBorder="1" applyAlignment="1" applyProtection="1">
      <alignment horizontal="left"/>
    </xf>
    <xf numFmtId="44" fontId="16" fillId="5" borderId="31" xfId="6" applyNumberFormat="1" applyFont="1" applyBorder="1" applyAlignment="1" applyProtection="1">
      <alignment horizontal="right"/>
    </xf>
    <xf numFmtId="44" fontId="16" fillId="5" borderId="30" xfId="6" applyNumberFormat="1" applyFont="1" applyBorder="1" applyAlignment="1" applyProtection="1">
      <alignment horizontal="right"/>
    </xf>
    <xf numFmtId="166" fontId="15" fillId="5" borderId="33" xfId="6" applyNumberFormat="1" applyBorder="1" applyAlignment="1" applyProtection="1">
      <alignment horizontal="left"/>
    </xf>
    <xf numFmtId="44" fontId="16" fillId="5" borderId="33" xfId="6" applyNumberFormat="1" applyFont="1" applyBorder="1" applyAlignment="1" applyProtection="1">
      <alignment horizontal="right"/>
    </xf>
    <xf numFmtId="166" fontId="15" fillId="5" borderId="92" xfId="6" applyNumberFormat="1" applyBorder="1" applyAlignment="1" applyProtection="1">
      <alignment horizontal="left"/>
    </xf>
    <xf numFmtId="166" fontId="15" fillId="5" borderId="93" xfId="6" applyNumberFormat="1" applyBorder="1" applyAlignment="1" applyProtection="1">
      <alignment horizontal="left"/>
    </xf>
    <xf numFmtId="44" fontId="0" fillId="0" borderId="94" xfId="10" applyFont="1" applyBorder="1" applyProtection="1"/>
    <xf numFmtId="0" fontId="19" fillId="0" borderId="0" xfId="1" applyNumberFormat="1" applyProtection="1"/>
    <xf numFmtId="3" fontId="0" fillId="8" borderId="75" xfId="0" applyNumberFormat="1" applyFill="1" applyBorder="1" applyAlignment="1" applyProtection="1">
      <alignment horizontal="right"/>
      <protection locked="0"/>
    </xf>
    <xf numFmtId="0" fontId="4" fillId="0" borderId="12" xfId="0" applyFont="1" applyBorder="1" applyAlignment="1">
      <alignment horizontal="center" vertical="center"/>
    </xf>
    <xf numFmtId="0" fontId="4" fillId="9" borderId="22" xfId="0" applyFont="1" applyFill="1" applyBorder="1"/>
    <xf numFmtId="164" fontId="0" fillId="8" borderId="75" xfId="0" applyNumberFormat="1" applyFill="1" applyBorder="1" applyAlignment="1" applyProtection="1">
      <alignment horizontal="right"/>
      <protection locked="0"/>
    </xf>
    <xf numFmtId="0" fontId="0" fillId="8" borderId="13" xfId="0" applyFill="1" applyBorder="1" applyProtection="1">
      <protection locked="0"/>
    </xf>
    <xf numFmtId="164" fontId="0" fillId="8" borderId="8" xfId="0" applyNumberFormat="1" applyFill="1" applyBorder="1" applyProtection="1">
      <protection locked="0"/>
    </xf>
    <xf numFmtId="164" fontId="33" fillId="3" borderId="2" xfId="0" applyNumberFormat="1" applyFont="1" applyFill="1" applyBorder="1"/>
    <xf numFmtId="0" fontId="34" fillId="0" borderId="0" xfId="3" applyFont="1" applyBorder="1" applyAlignment="1" applyProtection="1"/>
    <xf numFmtId="0" fontId="0" fillId="0" borderId="96" xfId="0" applyBorder="1" applyAlignment="1">
      <alignment horizontal="center" vertical="center" wrapText="1"/>
    </xf>
    <xf numFmtId="0" fontId="0" fillId="9" borderId="4" xfId="0" applyFill="1" applyBorder="1"/>
    <xf numFmtId="0" fontId="0" fillId="9" borderId="0" xfId="0" applyFill="1"/>
    <xf numFmtId="0" fontId="35" fillId="0" borderId="0" xfId="7" applyFont="1" applyBorder="1" applyAlignment="1" applyProtection="1"/>
    <xf numFmtId="0" fontId="11" fillId="0" borderId="0" xfId="0" applyFont="1" applyAlignment="1">
      <alignment wrapText="1"/>
    </xf>
    <xf numFmtId="44" fontId="15" fillId="15" borderId="1" xfId="6" applyNumberFormat="1" applyFill="1" applyBorder="1" applyAlignment="1" applyProtection="1">
      <alignment horizontal="right"/>
    </xf>
    <xf numFmtId="44" fontId="15" fillId="15" borderId="12" xfId="6" applyNumberFormat="1" applyFill="1" applyBorder="1" applyAlignment="1" applyProtection="1">
      <alignment horizontal="right"/>
    </xf>
    <xf numFmtId="0" fontId="10" fillId="8" borderId="47" xfId="1" applyFont="1" applyFill="1" applyBorder="1" applyAlignment="1" applyProtection="1">
      <alignment horizontal="right"/>
      <protection locked="0"/>
    </xf>
    <xf numFmtId="0" fontId="10" fillId="8" borderId="49" xfId="1" applyFont="1" applyFill="1" applyBorder="1" applyAlignment="1" applyProtection="1">
      <alignment horizontal="right"/>
      <protection locked="0"/>
    </xf>
    <xf numFmtId="165" fontId="0" fillId="8" borderId="46" xfId="0" applyNumberFormat="1" applyFill="1" applyBorder="1" applyAlignment="1" applyProtection="1">
      <alignment horizontal="center"/>
      <protection locked="0"/>
    </xf>
    <xf numFmtId="165" fontId="0" fillId="8" borderId="48" xfId="0" applyNumberFormat="1" applyFill="1" applyBorder="1" applyAlignment="1" applyProtection="1">
      <alignment horizontal="center"/>
      <protection locked="0"/>
    </xf>
    <xf numFmtId="165" fontId="0" fillId="8" borderId="50" xfId="0" applyNumberFormat="1" applyFill="1" applyBorder="1" applyAlignment="1" applyProtection="1">
      <alignment horizontal="center"/>
      <protection locked="0"/>
    </xf>
    <xf numFmtId="1" fontId="0" fillId="8" borderId="46" xfId="0" applyNumberFormat="1" applyFill="1" applyBorder="1" applyAlignment="1" applyProtection="1">
      <alignment horizontal="center"/>
      <protection locked="0"/>
    </xf>
    <xf numFmtId="1" fontId="0" fillId="8" borderId="48" xfId="0" applyNumberFormat="1" applyFill="1" applyBorder="1" applyAlignment="1" applyProtection="1">
      <alignment horizontal="center"/>
      <protection locked="0"/>
    </xf>
    <xf numFmtId="166" fontId="10" fillId="15" borderId="99" xfId="0" applyNumberFormat="1" applyFont="1" applyFill="1" applyBorder="1" applyAlignment="1">
      <alignment horizontal="center"/>
    </xf>
    <xf numFmtId="166" fontId="10" fillId="15" borderId="105" xfId="0" applyNumberFormat="1" applyFont="1" applyFill="1" applyBorder="1" applyAlignment="1">
      <alignment horizontal="center"/>
    </xf>
    <xf numFmtId="166" fontId="10" fillId="15" borderId="111" xfId="0" applyNumberFormat="1" applyFont="1" applyFill="1" applyBorder="1" applyAlignment="1">
      <alignment horizontal="center"/>
    </xf>
    <xf numFmtId="0" fontId="1" fillId="0" borderId="0" xfId="0" applyFont="1" applyAlignment="1">
      <alignment vertical="center" wrapText="1"/>
    </xf>
    <xf numFmtId="1" fontId="0" fillId="16" borderId="64" xfId="0" applyNumberFormat="1" applyFill="1" applyBorder="1"/>
    <xf numFmtId="1" fontId="0" fillId="16" borderId="67" xfId="0" applyNumberFormat="1" applyFill="1" applyBorder="1"/>
    <xf numFmtId="0" fontId="0" fillId="4" borderId="85" xfId="0" applyFill="1" applyBorder="1" applyAlignment="1">
      <alignment vertical="top"/>
    </xf>
    <xf numFmtId="0" fontId="0" fillId="4" borderId="85" xfId="0" applyFill="1" applyBorder="1" applyAlignment="1">
      <alignment vertical="top" wrapText="1"/>
    </xf>
    <xf numFmtId="0" fontId="37" fillId="0" borderId="91" xfId="4" applyFont="1" applyFill="1" applyBorder="1" applyAlignment="1">
      <alignment horizontal="center" vertical="top"/>
    </xf>
    <xf numFmtId="0" fontId="0" fillId="0" borderId="0" xfId="0" applyAlignment="1">
      <alignment vertical="top" wrapText="1"/>
    </xf>
    <xf numFmtId="0" fontId="19" fillId="0" borderId="0" xfId="1" applyFill="1" applyBorder="1" applyAlignment="1">
      <alignment vertical="top"/>
    </xf>
    <xf numFmtId="0" fontId="31" fillId="0" borderId="0" xfId="1" applyFont="1" applyFill="1" applyBorder="1" applyAlignment="1">
      <alignment vertical="top"/>
    </xf>
    <xf numFmtId="0" fontId="37" fillId="0" borderId="0" xfId="4" applyFont="1" applyFill="1" applyBorder="1" applyAlignment="1">
      <alignment horizontal="center" vertical="top"/>
    </xf>
    <xf numFmtId="0" fontId="4" fillId="0" borderId="0" xfId="0" applyFont="1" applyAlignment="1">
      <alignment vertical="top" wrapText="1"/>
    </xf>
    <xf numFmtId="0" fontId="31" fillId="0" borderId="0" xfId="1" applyFont="1" applyFill="1" applyBorder="1" applyProtection="1"/>
    <xf numFmtId="0" fontId="0" fillId="4" borderId="85" xfId="0" applyFill="1" applyBorder="1" applyAlignment="1">
      <alignment vertical="center" wrapText="1"/>
    </xf>
    <xf numFmtId="0" fontId="0" fillId="4" borderId="84" xfId="0" applyFill="1" applyBorder="1" applyAlignment="1">
      <alignment vertical="center" wrapText="1"/>
    </xf>
    <xf numFmtId="0" fontId="0" fillId="4" borderId="87" xfId="0" applyFill="1" applyBorder="1" applyAlignment="1">
      <alignment vertical="center" wrapText="1"/>
    </xf>
    <xf numFmtId="0" fontId="41" fillId="0" borderId="0" xfId="0" applyFont="1"/>
    <xf numFmtId="0" fontId="4" fillId="4" borderId="0" xfId="0" applyFont="1" applyFill="1" applyAlignment="1">
      <alignment horizontal="right" vertical="top"/>
    </xf>
    <xf numFmtId="0" fontId="18" fillId="7" borderId="88" xfId="4" applyBorder="1" applyAlignment="1">
      <alignment horizontal="right" vertical="center"/>
    </xf>
    <xf numFmtId="0" fontId="4" fillId="14" borderId="88" xfId="0" applyFont="1" applyFill="1" applyBorder="1" applyAlignment="1">
      <alignment horizontal="right" vertical="top"/>
    </xf>
    <xf numFmtId="0" fontId="0" fillId="0" borderId="85" xfId="0" applyBorder="1"/>
    <xf numFmtId="0" fontId="0" fillId="0" borderId="84" xfId="0" applyBorder="1"/>
    <xf numFmtId="0" fontId="0" fillId="0" borderId="87" xfId="0" applyBorder="1"/>
    <xf numFmtId="0" fontId="0" fillId="0" borderId="0" xfId="0" applyAlignment="1">
      <alignment horizontal="center" vertical="center"/>
    </xf>
    <xf numFmtId="0" fontId="2" fillId="0" borderId="0" xfId="0" applyFont="1" applyAlignment="1">
      <alignment vertical="top"/>
    </xf>
    <xf numFmtId="0" fontId="0" fillId="9" borderId="114" xfId="0" applyFill="1" applyBorder="1"/>
    <xf numFmtId="0" fontId="0" fillId="9" borderId="87" xfId="0" applyFill="1" applyBorder="1"/>
    <xf numFmtId="0" fontId="35" fillId="9" borderId="82" xfId="7" applyFont="1" applyFill="1" applyBorder="1" applyAlignment="1" applyProtection="1">
      <alignment vertical="center"/>
    </xf>
    <xf numFmtId="0" fontId="35" fillId="9" borderId="91" xfId="7" applyFont="1" applyFill="1" applyBorder="1" applyAlignment="1" applyProtection="1">
      <alignment vertical="center"/>
    </xf>
    <xf numFmtId="0" fontId="35" fillId="9" borderId="83" xfId="7" applyFont="1" applyFill="1" applyBorder="1" applyAlignment="1" applyProtection="1">
      <alignment vertical="center"/>
    </xf>
    <xf numFmtId="0" fontId="4" fillId="9" borderId="0" xfId="0" applyFont="1" applyFill="1" applyAlignment="1">
      <alignment vertical="center"/>
    </xf>
    <xf numFmtId="0" fontId="4" fillId="9" borderId="85" xfId="0" applyFont="1" applyFill="1" applyBorder="1" applyAlignment="1">
      <alignment vertical="center"/>
    </xf>
    <xf numFmtId="0" fontId="11" fillId="9" borderId="0" xfId="0" applyFont="1" applyFill="1" applyAlignment="1">
      <alignment vertical="center"/>
    </xf>
    <xf numFmtId="0" fontId="11" fillId="9" borderId="85" xfId="0" applyFont="1" applyFill="1" applyBorder="1" applyAlignment="1">
      <alignment vertical="center"/>
    </xf>
    <xf numFmtId="0" fontId="35" fillId="9" borderId="82" xfId="7" applyFont="1" applyFill="1" applyBorder="1" applyAlignment="1" applyProtection="1"/>
    <xf numFmtId="0" fontId="35" fillId="9" borderId="91" xfId="7" applyFont="1" applyFill="1" applyBorder="1" applyAlignment="1" applyProtection="1"/>
    <xf numFmtId="0" fontId="0" fillId="9" borderId="91" xfId="0" applyFill="1" applyBorder="1"/>
    <xf numFmtId="0" fontId="0" fillId="9" borderId="83" xfId="0" applyFill="1" applyBorder="1"/>
    <xf numFmtId="0" fontId="11" fillId="9" borderId="114" xfId="0" applyFont="1" applyFill="1" applyBorder="1"/>
    <xf numFmtId="0" fontId="38" fillId="0" borderId="84" xfId="0" applyFont="1" applyBorder="1" applyAlignment="1">
      <alignment vertical="center" wrapText="1"/>
    </xf>
    <xf numFmtId="0" fontId="38" fillId="0" borderId="0" xfId="0" applyFont="1" applyAlignment="1">
      <alignment vertical="center" wrapText="1"/>
    </xf>
    <xf numFmtId="0" fontId="4" fillId="4" borderId="84" xfId="0" applyFont="1" applyFill="1" applyBorder="1" applyAlignment="1">
      <alignment horizontal="right" vertical="top"/>
    </xf>
    <xf numFmtId="0" fontId="4" fillId="9" borderId="4" xfId="0" applyFont="1" applyFill="1" applyBorder="1"/>
    <xf numFmtId="0" fontId="0" fillId="9" borderId="5" xfId="0" applyFill="1" applyBorder="1"/>
    <xf numFmtId="0" fontId="35" fillId="9" borderId="0" xfId="7" applyFont="1" applyFill="1" applyBorder="1" applyAlignment="1" applyProtection="1">
      <alignment vertical="center"/>
    </xf>
    <xf numFmtId="0" fontId="11" fillId="9" borderId="0" xfId="0" applyFont="1" applyFill="1"/>
    <xf numFmtId="0" fontId="35" fillId="9" borderId="4" xfId="7" applyFont="1" applyFill="1" applyBorder="1" applyAlignment="1" applyProtection="1">
      <alignment vertical="center"/>
    </xf>
    <xf numFmtId="0" fontId="35" fillId="9" borderId="5" xfId="7" applyFont="1" applyFill="1" applyBorder="1" applyAlignment="1" applyProtection="1">
      <alignment vertical="center"/>
    </xf>
    <xf numFmtId="0" fontId="11" fillId="9" borderId="4" xfId="0" applyFont="1" applyFill="1" applyBorder="1"/>
    <xf numFmtId="0" fontId="11" fillId="9" borderId="5" xfId="0" applyFont="1" applyFill="1" applyBorder="1"/>
    <xf numFmtId="0" fontId="0" fillId="9" borderId="7" xfId="0" applyFill="1" applyBorder="1"/>
    <xf numFmtId="0" fontId="0" fillId="9" borderId="8" xfId="0" applyFill="1" applyBorder="1"/>
    <xf numFmtId="0" fontId="30" fillId="6" borderId="12" xfId="1" applyFont="1" applyFill="1" applyBorder="1" applyAlignment="1" applyProtection="1">
      <alignment horizontal="center" vertical="center"/>
    </xf>
    <xf numFmtId="0" fontId="34" fillId="0" borderId="10" xfId="3" applyFont="1" applyBorder="1" applyAlignment="1" applyProtection="1"/>
    <xf numFmtId="0" fontId="3" fillId="0" borderId="5" xfId="0" applyFont="1" applyBorder="1"/>
    <xf numFmtId="0" fontId="3" fillId="0" borderId="7" xfId="0" applyFont="1" applyBorder="1"/>
    <xf numFmtId="0" fontId="3" fillId="0" borderId="8" xfId="0" applyFont="1" applyBorder="1"/>
    <xf numFmtId="0" fontId="4" fillId="0" borderId="0" xfId="0" applyFont="1" applyAlignment="1">
      <alignment horizontal="right" vertical="top"/>
    </xf>
    <xf numFmtId="0" fontId="11" fillId="9" borderId="4" xfId="0" applyFont="1" applyFill="1" applyBorder="1" applyAlignment="1">
      <alignment vertical="top"/>
    </xf>
    <xf numFmtId="0" fontId="4" fillId="6" borderId="88" xfId="0" applyFont="1" applyFill="1" applyBorder="1" applyAlignment="1">
      <alignment horizontal="right" vertical="top" wrapText="1"/>
    </xf>
    <xf numFmtId="0" fontId="0" fillId="6" borderId="90" xfId="0" applyFill="1" applyBorder="1" applyAlignment="1">
      <alignment vertical="top" wrapText="1"/>
    </xf>
    <xf numFmtId="0" fontId="4" fillId="4" borderId="85" xfId="0" applyFont="1" applyFill="1" applyBorder="1" applyAlignment="1">
      <alignment vertical="top" wrapText="1"/>
    </xf>
    <xf numFmtId="0" fontId="0" fillId="0" borderId="85" xfId="0" applyBorder="1" applyAlignment="1">
      <alignment vertical="top"/>
    </xf>
    <xf numFmtId="0" fontId="0" fillId="4" borderId="84" xfId="0" applyFill="1" applyBorder="1"/>
    <xf numFmtId="0" fontId="4" fillId="4" borderId="84" xfId="0" applyFont="1" applyFill="1" applyBorder="1" applyAlignment="1">
      <alignment horizontal="right" vertical="top" wrapText="1"/>
    </xf>
    <xf numFmtId="0" fontId="54" fillId="4" borderId="85" xfId="0" applyFont="1" applyFill="1" applyBorder="1" applyAlignment="1">
      <alignment vertical="top" wrapText="1"/>
    </xf>
    <xf numFmtId="0" fontId="56" fillId="4" borderId="85" xfId="0" applyFont="1" applyFill="1" applyBorder="1" applyAlignment="1">
      <alignment vertical="top" wrapText="1"/>
    </xf>
    <xf numFmtId="0" fontId="2" fillId="4" borderId="85" xfId="0" applyFont="1" applyFill="1" applyBorder="1" applyAlignment="1">
      <alignment vertical="top" wrapText="1"/>
    </xf>
    <xf numFmtId="0" fontId="0" fillId="0" borderId="125" xfId="0" applyBorder="1"/>
    <xf numFmtId="0" fontId="21" fillId="10" borderId="14" xfId="9" applyProtection="1"/>
    <xf numFmtId="0" fontId="15" fillId="5" borderId="14" xfId="6" applyProtection="1"/>
    <xf numFmtId="0" fontId="53" fillId="4" borderId="84" xfId="0" applyFont="1" applyFill="1" applyBorder="1" applyAlignment="1">
      <alignment horizontal="right" vertical="top" wrapText="1"/>
    </xf>
    <xf numFmtId="168" fontId="0" fillId="8" borderId="1" xfId="0" applyNumberFormat="1" applyFill="1" applyBorder="1" applyAlignment="1" applyProtection="1">
      <alignment horizontal="left" vertical="center"/>
      <protection locked="0"/>
    </xf>
    <xf numFmtId="0" fontId="22" fillId="0" borderId="85" xfId="0" applyFont="1" applyBorder="1" applyAlignment="1">
      <alignment horizontal="right"/>
    </xf>
    <xf numFmtId="0" fontId="10" fillId="8" borderId="51" xfId="1" applyFont="1" applyFill="1" applyBorder="1" applyAlignment="1" applyProtection="1">
      <alignment horizontal="right"/>
      <protection locked="0"/>
    </xf>
    <xf numFmtId="0" fontId="65" fillId="0" borderId="0" xfId="1" applyFont="1" applyProtection="1"/>
    <xf numFmtId="0" fontId="65" fillId="0" borderId="0" xfId="1" applyFont="1" applyFill="1" applyProtection="1"/>
    <xf numFmtId="0" fontId="19" fillId="0" borderId="0" xfId="1" applyAlignment="1" applyProtection="1">
      <alignment horizontal="center"/>
    </xf>
    <xf numFmtId="0" fontId="62" fillId="3" borderId="0" xfId="0" applyFont="1" applyFill="1"/>
    <xf numFmtId="0" fontId="70" fillId="0" borderId="0" xfId="0" applyFont="1" applyAlignment="1">
      <alignment horizontal="center"/>
    </xf>
    <xf numFmtId="0" fontId="66" fillId="3" borderId="0" xfId="1" applyNumberFormat="1" applyFont="1" applyFill="1" applyAlignment="1" applyProtection="1">
      <alignment horizontal="center"/>
      <protection locked="0"/>
    </xf>
    <xf numFmtId="0" fontId="66" fillId="3" borderId="0" xfId="1" applyNumberFormat="1" applyFont="1" applyFill="1" applyAlignment="1" applyProtection="1">
      <alignment horizontal="center" vertical="center" wrapText="1"/>
    </xf>
    <xf numFmtId="0" fontId="18" fillId="0" borderId="0" xfId="4" applyFill="1" applyBorder="1" applyAlignment="1" applyProtection="1">
      <alignment horizontal="center"/>
    </xf>
    <xf numFmtId="44" fontId="15" fillId="5" borderId="138" xfId="6" applyNumberFormat="1" applyBorder="1" applyAlignment="1" applyProtection="1">
      <alignment horizontal="right"/>
    </xf>
    <xf numFmtId="164" fontId="15" fillId="5" borderId="139" xfId="6" applyNumberFormat="1" applyBorder="1" applyProtection="1"/>
    <xf numFmtId="0" fontId="69" fillId="0" borderId="0" xfId="1" applyFont="1" applyFill="1" applyBorder="1" applyAlignment="1" applyProtection="1">
      <alignment horizontal="center"/>
    </xf>
    <xf numFmtId="0" fontId="5" fillId="0" borderId="0" xfId="0" applyFont="1" applyAlignment="1" applyProtection="1">
      <alignment vertical="top" wrapText="1"/>
      <protection locked="0"/>
    </xf>
    <xf numFmtId="0" fontId="5" fillId="14" borderId="12" xfId="0" applyFont="1" applyFill="1" applyBorder="1" applyAlignment="1" applyProtection="1">
      <alignment horizontal="center" vertical="top" wrapText="1"/>
      <protection locked="0"/>
    </xf>
    <xf numFmtId="0" fontId="69" fillId="3" borderId="135" xfId="1" applyFont="1" applyFill="1" applyBorder="1" applyAlignment="1" applyProtection="1">
      <alignment horizontal="center"/>
      <protection locked="0"/>
    </xf>
    <xf numFmtId="0" fontId="69" fillId="3" borderId="13" xfId="1" applyFont="1" applyFill="1" applyBorder="1" applyAlignment="1" applyProtection="1">
      <alignment horizontal="center"/>
      <protection locked="0"/>
    </xf>
    <xf numFmtId="164" fontId="25" fillId="15" borderId="81" xfId="11" applyNumberFormat="1" applyFill="1" applyAlignment="1" applyProtection="1">
      <alignment horizontal="right"/>
    </xf>
    <xf numFmtId="164" fontId="25" fillId="15" borderId="137" xfId="11" applyNumberFormat="1" applyFill="1" applyBorder="1" applyAlignment="1" applyProtection="1">
      <alignment horizontal="right"/>
    </xf>
    <xf numFmtId="1" fontId="0" fillId="11" borderId="17" xfId="0" applyNumberFormat="1" applyFill="1" applyBorder="1" applyAlignment="1">
      <alignment horizontal="center" vertical="center"/>
    </xf>
    <xf numFmtId="0" fontId="0" fillId="6" borderId="77" xfId="0" applyFill="1" applyBorder="1" applyAlignment="1">
      <alignment horizontal="center"/>
    </xf>
    <xf numFmtId="164" fontId="0" fillId="2" borderId="13" xfId="0" applyNumberFormat="1" applyFill="1" applyBorder="1"/>
    <xf numFmtId="164" fontId="0" fillId="2" borderId="12" xfId="0" applyNumberFormat="1" applyFill="1" applyBorder="1"/>
    <xf numFmtId="0" fontId="68" fillId="3" borderId="0" xfId="0" applyFont="1" applyFill="1" applyAlignment="1" applyProtection="1">
      <alignment horizontal="center" vertical="center"/>
      <protection locked="0"/>
    </xf>
    <xf numFmtId="0" fontId="62" fillId="3" borderId="0" xfId="0" applyFont="1" applyFill="1" applyProtection="1">
      <protection locked="0"/>
    </xf>
    <xf numFmtId="0" fontId="66" fillId="3" borderId="0" xfId="1" applyFont="1" applyFill="1" applyAlignment="1" applyProtection="1">
      <alignment horizontal="center" vertical="center" wrapText="1"/>
      <protection locked="0"/>
    </xf>
    <xf numFmtId="0" fontId="67" fillId="3" borderId="0" xfId="1" applyFont="1" applyFill="1" applyAlignment="1" applyProtection="1">
      <alignment horizontal="center" vertical="center" wrapText="1"/>
      <protection locked="0"/>
    </xf>
    <xf numFmtId="1" fontId="0" fillId="2" borderId="49" xfId="0" applyNumberFormat="1" applyFill="1" applyBorder="1" applyAlignment="1">
      <alignment horizontal="right"/>
    </xf>
    <xf numFmtId="0" fontId="0" fillId="2" borderId="49" xfId="0" applyFill="1" applyBorder="1" applyAlignment="1">
      <alignment horizontal="right"/>
    </xf>
    <xf numFmtId="1" fontId="0" fillId="2" borderId="51" xfId="0" applyNumberFormat="1" applyFill="1" applyBorder="1" applyAlignment="1">
      <alignment horizontal="right"/>
    </xf>
    <xf numFmtId="0" fontId="66" fillId="3" borderId="75" xfId="1" applyFont="1" applyFill="1" applyBorder="1" applyAlignment="1" applyProtection="1">
      <alignment horizontal="center"/>
      <protection locked="0"/>
    </xf>
    <xf numFmtId="0" fontId="10" fillId="0" borderId="0" xfId="0" applyFont="1"/>
    <xf numFmtId="0" fontId="0" fillId="18" borderId="4" xfId="0" applyFill="1" applyBorder="1"/>
    <xf numFmtId="0" fontId="0" fillId="18" borderId="5" xfId="0" applyFill="1" applyBorder="1"/>
    <xf numFmtId="0" fontId="4" fillId="0" borderId="136" xfId="0" applyFont="1" applyBorder="1" applyAlignment="1">
      <alignment horizontal="left"/>
    </xf>
    <xf numFmtId="3" fontId="25" fillId="15" borderId="81" xfId="11" applyNumberFormat="1" applyFill="1" applyAlignment="1" applyProtection="1">
      <alignment horizontal="right"/>
    </xf>
    <xf numFmtId="3" fontId="25" fillId="15" borderId="137" xfId="11" applyNumberFormat="1" applyFill="1" applyBorder="1" applyAlignment="1" applyProtection="1">
      <alignment horizontal="right"/>
    </xf>
    <xf numFmtId="49" fontId="0" fillId="0" borderId="12" xfId="0" applyNumberFormat="1" applyBorder="1"/>
    <xf numFmtId="0" fontId="30" fillId="0" borderId="7" xfId="1" applyFont="1" applyFill="1" applyBorder="1" applyAlignment="1" applyProtection="1">
      <alignment horizontal="center" vertical="center"/>
    </xf>
    <xf numFmtId="0" fontId="2" fillId="0" borderId="0" xfId="0" applyFont="1"/>
    <xf numFmtId="0" fontId="0" fillId="18" borderId="0" xfId="0" applyFill="1"/>
    <xf numFmtId="0" fontId="4" fillId="9" borderId="1" xfId="0" applyFont="1" applyFill="1" applyBorder="1" applyAlignment="1">
      <alignment horizontal="left"/>
    </xf>
    <xf numFmtId="0" fontId="4" fillId="0" borderId="13" xfId="0" applyFont="1" applyBorder="1" applyAlignment="1">
      <alignment horizontal="center"/>
    </xf>
    <xf numFmtId="0" fontId="11" fillId="0" borderId="13" xfId="0" applyFont="1" applyBorder="1" applyAlignment="1">
      <alignment horizontal="center"/>
    </xf>
    <xf numFmtId="0" fontId="3" fillId="0" borderId="0" xfId="0" applyFont="1" applyAlignment="1">
      <alignment horizontal="left" vertical="center"/>
    </xf>
    <xf numFmtId="0" fontId="81" fillId="18" borderId="0" xfId="0" applyFont="1" applyFill="1" applyAlignment="1">
      <alignment vertical="center" wrapText="1"/>
    </xf>
    <xf numFmtId="0" fontId="0" fillId="24" borderId="0" xfId="0" applyFill="1"/>
    <xf numFmtId="0" fontId="83" fillId="0" borderId="0" xfId="0" applyFont="1"/>
    <xf numFmtId="0" fontId="5" fillId="0" borderId="28" xfId="0" applyFont="1" applyBorder="1" applyAlignment="1">
      <alignment vertical="top"/>
    </xf>
    <xf numFmtId="0" fontId="19" fillId="15" borderId="151" xfId="1" applyFill="1" applyBorder="1"/>
    <xf numFmtId="0" fontId="19" fillId="15" borderId="152" xfId="1" applyFill="1" applyBorder="1"/>
    <xf numFmtId="0" fontId="19" fillId="15" borderId="153" xfId="1" applyFill="1" applyBorder="1"/>
    <xf numFmtId="0" fontId="0" fillId="0" borderId="9" xfId="0" applyBorder="1"/>
    <xf numFmtId="0" fontId="0" fillId="0" borderId="6" xfId="0" applyBorder="1"/>
    <xf numFmtId="0" fontId="0" fillId="0" borderId="8" xfId="0" applyBorder="1"/>
    <xf numFmtId="17" fontId="0" fillId="0" borderId="0" xfId="0" applyNumberFormat="1"/>
    <xf numFmtId="168" fontId="0" fillId="0" borderId="0" xfId="0" applyNumberFormat="1"/>
    <xf numFmtId="0" fontId="0" fillId="4" borderId="118" xfId="0" applyFill="1" applyBorder="1" applyAlignment="1">
      <alignment vertical="top" wrapText="1"/>
    </xf>
    <xf numFmtId="0" fontId="4" fillId="4" borderId="84" xfId="0" applyFont="1" applyFill="1" applyBorder="1" applyAlignment="1">
      <alignment horizontal="right" vertical="center" wrapText="1"/>
    </xf>
    <xf numFmtId="0" fontId="53" fillId="4" borderId="84" xfId="0" applyFont="1" applyFill="1" applyBorder="1" applyAlignment="1">
      <alignment vertical="top" wrapText="1"/>
    </xf>
    <xf numFmtId="0" fontId="4" fillId="4" borderId="0" xfId="0" applyFont="1" applyFill="1" applyAlignment="1">
      <alignment horizontal="right" vertical="center"/>
    </xf>
    <xf numFmtId="0" fontId="4" fillId="14" borderId="88" xfId="0" applyFont="1" applyFill="1" applyBorder="1" applyAlignment="1">
      <alignment horizontal="right"/>
    </xf>
    <xf numFmtId="0" fontId="0" fillId="14" borderId="89" xfId="0" applyFill="1" applyBorder="1" applyAlignment="1">
      <alignment horizontal="left"/>
    </xf>
    <xf numFmtId="0" fontId="0" fillId="14" borderId="90" xfId="0" applyFill="1" applyBorder="1" applyAlignment="1">
      <alignment horizontal="left"/>
    </xf>
    <xf numFmtId="0" fontId="4" fillId="4" borderId="84" xfId="0" applyFont="1" applyFill="1" applyBorder="1" applyAlignment="1">
      <alignment horizontal="right"/>
    </xf>
    <xf numFmtId="0" fontId="4" fillId="4" borderId="0" xfId="0" applyFont="1" applyFill="1" applyAlignment="1">
      <alignment horizontal="left"/>
    </xf>
    <xf numFmtId="0" fontId="4" fillId="4" borderId="85" xfId="0" applyFont="1" applyFill="1" applyBorder="1" applyAlignment="1">
      <alignment horizontal="left"/>
    </xf>
    <xf numFmtId="0" fontId="0" fillId="4" borderId="0" xfId="0" applyFill="1" applyAlignment="1">
      <alignment horizontal="left"/>
    </xf>
    <xf numFmtId="0" fontId="0" fillId="4" borderId="85" xfId="0" applyFill="1" applyBorder="1" applyAlignment="1">
      <alignment horizontal="left"/>
    </xf>
    <xf numFmtId="0" fontId="4" fillId="4" borderId="86" xfId="0" applyFont="1" applyFill="1" applyBorder="1" applyAlignment="1">
      <alignment horizontal="right"/>
    </xf>
    <xf numFmtId="0" fontId="4" fillId="14" borderId="88" xfId="0" applyFont="1" applyFill="1" applyBorder="1" applyAlignment="1">
      <alignment horizontal="right" vertical="center"/>
    </xf>
    <xf numFmtId="0" fontId="4" fillId="4" borderId="84" xfId="0" applyFont="1" applyFill="1" applyBorder="1" applyAlignment="1">
      <alignment horizontal="right" vertical="center"/>
    </xf>
    <xf numFmtId="0" fontId="4" fillId="4" borderId="86" xfId="0" applyFont="1" applyFill="1" applyBorder="1" applyAlignment="1">
      <alignment horizontal="right" vertical="center"/>
    </xf>
    <xf numFmtId="0" fontId="4" fillId="4" borderId="82" xfId="0" applyFont="1" applyFill="1" applyBorder="1" applyAlignment="1">
      <alignment horizontal="right" vertical="center"/>
    </xf>
    <xf numFmtId="0" fontId="4" fillId="0" borderId="13" xfId="0" applyFont="1" applyBorder="1" applyAlignment="1">
      <alignment horizontal="center" vertical="center"/>
    </xf>
    <xf numFmtId="0" fontId="4" fillId="0" borderId="154" xfId="0" applyFont="1" applyBorder="1"/>
    <xf numFmtId="0" fontId="0" fillId="0" borderId="91" xfId="0" applyBorder="1" applyAlignment="1">
      <alignment horizontal="right" vertical="top"/>
    </xf>
    <xf numFmtId="0" fontId="0" fillId="0" borderId="91" xfId="0" applyBorder="1" applyAlignment="1">
      <alignment vertical="top"/>
    </xf>
    <xf numFmtId="0" fontId="30" fillId="22" borderId="114" xfId="1" applyFont="1" applyFill="1" applyBorder="1" applyAlignment="1" applyProtection="1">
      <alignment horizontal="left" vertical="center"/>
    </xf>
    <xf numFmtId="0" fontId="0" fillId="22" borderId="114" xfId="0" applyFill="1" applyBorder="1"/>
    <xf numFmtId="0" fontId="0" fillId="22" borderId="87" xfId="0" applyFill="1" applyBorder="1"/>
    <xf numFmtId="0" fontId="29" fillId="9" borderId="0" xfId="0" applyFont="1" applyFill="1"/>
    <xf numFmtId="0" fontId="4" fillId="15" borderId="4" xfId="0" applyFont="1" applyFill="1" applyBorder="1"/>
    <xf numFmtId="0" fontId="4" fillId="15" borderId="0" xfId="0" applyFont="1" applyFill="1"/>
    <xf numFmtId="164" fontId="15" fillId="15" borderId="0" xfId="6" applyNumberFormat="1" applyFill="1" applyBorder="1" applyAlignment="1" applyProtection="1">
      <alignment horizontal="right"/>
    </xf>
    <xf numFmtId="164" fontId="15" fillId="15" borderId="5" xfId="6" applyNumberFormat="1" applyFill="1" applyBorder="1" applyAlignment="1" applyProtection="1">
      <alignment horizontal="right"/>
    </xf>
    <xf numFmtId="0" fontId="86" fillId="4" borderId="155" xfId="0" applyFont="1" applyFill="1" applyBorder="1"/>
    <xf numFmtId="0" fontId="69" fillId="0" borderId="0" xfId="1" applyFont="1" applyFill="1" applyBorder="1" applyAlignment="1" applyProtection="1">
      <alignment horizontal="center"/>
      <protection locked="0"/>
    </xf>
    <xf numFmtId="0" fontId="61" fillId="20" borderId="0" xfId="3" applyFont="1" applyFill="1" applyBorder="1" applyAlignment="1" applyProtection="1">
      <alignment vertical="center"/>
    </xf>
    <xf numFmtId="0" fontId="61" fillId="0" borderId="0" xfId="3" applyFont="1" applyFill="1" applyBorder="1" applyAlignment="1" applyProtection="1">
      <alignment vertical="center"/>
    </xf>
    <xf numFmtId="0" fontId="4" fillId="9" borderId="0" xfId="0" applyFont="1" applyFill="1"/>
    <xf numFmtId="0" fontId="0" fillId="4" borderId="85" xfId="0" applyFill="1" applyBorder="1" applyAlignment="1">
      <alignment horizontal="left" vertical="top" wrapText="1"/>
    </xf>
    <xf numFmtId="0" fontId="0" fillId="0" borderId="0" xfId="0" applyAlignment="1">
      <alignment horizontal="center"/>
    </xf>
    <xf numFmtId="0" fontId="4" fillId="4" borderId="114" xfId="0" applyFont="1" applyFill="1" applyBorder="1" applyAlignment="1">
      <alignment horizontal="left" vertical="center"/>
    </xf>
    <xf numFmtId="0" fontId="4" fillId="4" borderId="87" xfId="0" applyFont="1" applyFill="1" applyBorder="1" applyAlignment="1">
      <alignment horizontal="left" vertical="center"/>
    </xf>
    <xf numFmtId="0" fontId="42" fillId="7" borderId="89" xfId="4" applyFont="1" applyBorder="1" applyAlignment="1">
      <alignment horizontal="left" vertical="center"/>
    </xf>
    <xf numFmtId="0" fontId="42" fillId="7" borderId="90" xfId="4" applyFont="1" applyBorder="1" applyAlignment="1">
      <alignment horizontal="left" vertical="center"/>
    </xf>
    <xf numFmtId="0" fontId="0" fillId="4" borderId="85" xfId="0" applyFill="1" applyBorder="1" applyAlignment="1">
      <alignment horizontal="left" vertical="center" wrapText="1"/>
    </xf>
    <xf numFmtId="0" fontId="1" fillId="0" borderId="0" xfId="0" applyFont="1" applyAlignment="1">
      <alignment horizontal="center" vertical="center" wrapText="1"/>
    </xf>
    <xf numFmtId="0" fontId="7" fillId="7" borderId="95" xfId="5" applyBorder="1" applyAlignment="1" applyProtection="1">
      <alignment horizontal="center" vertical="center" wrapText="1"/>
    </xf>
    <xf numFmtId="0" fontId="4" fillId="0" borderId="22" xfId="0" applyFont="1" applyBorder="1"/>
    <xf numFmtId="0" fontId="4" fillId="0" borderId="7" xfId="0" applyFont="1" applyBorder="1"/>
    <xf numFmtId="0" fontId="4" fillId="0" borderId="24" xfId="0" applyFont="1" applyBorder="1" applyAlignment="1">
      <alignment horizontal="center"/>
    </xf>
    <xf numFmtId="0" fontId="7" fillId="7" borderId="19" xfId="5" applyBorder="1" applyAlignment="1" applyProtection="1">
      <alignment horizontal="center" vertical="center"/>
    </xf>
    <xf numFmtId="0" fontId="7" fillId="7" borderId="12" xfId="5" applyBorder="1" applyAlignment="1" applyProtection="1">
      <alignment horizontal="center" vertical="center" wrapText="1"/>
    </xf>
    <xf numFmtId="0" fontId="2" fillId="0" borderId="84" xfId="0" applyFont="1" applyBorder="1" applyAlignment="1">
      <alignment horizontal="center" vertical="center" wrapText="1"/>
    </xf>
    <xf numFmtId="0" fontId="2" fillId="0" borderId="0" xfId="0" applyFont="1" applyAlignment="1">
      <alignment horizontal="center" vertical="center" wrapText="1"/>
    </xf>
    <xf numFmtId="0" fontId="2" fillId="0" borderId="85" xfId="0" applyFont="1" applyBorder="1" applyAlignment="1">
      <alignment horizontal="center" vertical="center" wrapText="1"/>
    </xf>
    <xf numFmtId="0" fontId="4" fillId="0" borderId="27" xfId="0" applyFont="1" applyBorder="1"/>
    <xf numFmtId="0" fontId="4" fillId="0" borderId="28" xfId="0" applyFont="1" applyBorder="1" applyAlignment="1">
      <alignment horizontal="center"/>
    </xf>
    <xf numFmtId="0" fontId="4" fillId="0" borderId="1" xfId="0" applyFont="1" applyBorder="1"/>
    <xf numFmtId="0" fontId="4" fillId="0" borderId="59" xfId="0" applyFont="1" applyBorder="1" applyAlignment="1">
      <alignment horizontal="center"/>
    </xf>
    <xf numFmtId="0" fontId="0" fillId="14" borderId="82" xfId="0" applyFill="1" applyBorder="1" applyAlignment="1">
      <alignment horizontal="left" wrapText="1"/>
    </xf>
    <xf numFmtId="0" fontId="0" fillId="14" borderId="123" xfId="0" applyFill="1" applyBorder="1" applyAlignment="1">
      <alignment horizontal="left" wrapText="1"/>
    </xf>
    <xf numFmtId="0" fontId="0" fillId="14" borderId="86" xfId="0" applyFill="1" applyBorder="1" applyAlignment="1">
      <alignment horizontal="left" wrapText="1"/>
    </xf>
    <xf numFmtId="0" fontId="0" fillId="14" borderId="124" xfId="0" applyFill="1" applyBorder="1" applyAlignment="1">
      <alignment horizontal="left" wrapText="1"/>
    </xf>
    <xf numFmtId="0" fontId="0" fillId="4" borderId="85" xfId="0" applyFill="1" applyBorder="1" applyAlignment="1">
      <alignment horizontal="left" vertical="top" wrapText="1"/>
    </xf>
    <xf numFmtId="0" fontId="5" fillId="18" borderId="88" xfId="0" applyFont="1" applyFill="1" applyBorder="1" applyAlignment="1">
      <alignment horizontal="center" vertical="center"/>
    </xf>
    <xf numFmtId="0" fontId="5" fillId="18" borderId="90" xfId="0" applyFont="1" applyFill="1" applyBorder="1" applyAlignment="1">
      <alignment horizontal="center" vertical="center"/>
    </xf>
    <xf numFmtId="0" fontId="47" fillId="14" borderId="117" xfId="0" applyFont="1" applyFill="1" applyBorder="1" applyAlignment="1">
      <alignment horizontal="center" vertical="center" wrapText="1"/>
    </xf>
    <xf numFmtId="0" fontId="47" fillId="14" borderId="118" xfId="0" applyFont="1" applyFill="1" applyBorder="1" applyAlignment="1">
      <alignment horizontal="center" vertical="center" wrapText="1"/>
    </xf>
    <xf numFmtId="0" fontId="0" fillId="14" borderId="119" xfId="0" applyFill="1" applyBorder="1" applyAlignment="1">
      <alignment horizontal="center" vertical="center" wrapText="1"/>
    </xf>
    <xf numFmtId="0" fontId="0" fillId="14" borderId="120" xfId="0" applyFill="1" applyBorder="1" applyAlignment="1">
      <alignment horizontal="center" vertical="center" wrapText="1"/>
    </xf>
    <xf numFmtId="0" fontId="89" fillId="20" borderId="91" xfId="1" applyFont="1" applyFill="1" applyBorder="1" applyAlignment="1">
      <alignment horizontal="center" vertical="center"/>
    </xf>
    <xf numFmtId="0" fontId="89" fillId="20" borderId="0" xfId="1" applyFont="1" applyFill="1" applyAlignment="1">
      <alignment horizontal="center" vertical="center"/>
    </xf>
    <xf numFmtId="0" fontId="0" fillId="0" borderId="89" xfId="0" applyBorder="1" applyAlignment="1">
      <alignment horizontal="center"/>
    </xf>
    <xf numFmtId="0" fontId="0" fillId="0" borderId="90" xfId="0" applyBorder="1" applyAlignment="1">
      <alignment horizontal="center"/>
    </xf>
    <xf numFmtId="0" fontId="0" fillId="18" borderId="82" xfId="0" applyFill="1" applyBorder="1" applyAlignment="1">
      <alignment horizontal="center" vertical="center" wrapText="1"/>
    </xf>
    <xf numFmtId="0" fontId="0" fillId="18" borderId="83" xfId="0" applyFill="1" applyBorder="1" applyAlignment="1">
      <alignment horizontal="center" vertical="center" wrapText="1"/>
    </xf>
    <xf numFmtId="0" fontId="0" fillId="18" borderId="86" xfId="0" applyFill="1" applyBorder="1" applyAlignment="1">
      <alignment horizontal="center" vertical="center" wrapText="1"/>
    </xf>
    <xf numFmtId="0" fontId="0" fillId="18" borderId="87" xfId="0" applyFill="1" applyBorder="1" applyAlignment="1">
      <alignment horizontal="center" vertical="center" wrapText="1"/>
    </xf>
    <xf numFmtId="0" fontId="0" fillId="4" borderId="117" xfId="0" applyFill="1" applyBorder="1" applyAlignment="1">
      <alignment horizontal="center" vertical="center"/>
    </xf>
    <xf numFmtId="0" fontId="0" fillId="4" borderId="118" xfId="0" applyFill="1" applyBorder="1" applyAlignment="1">
      <alignment horizontal="center" vertical="center"/>
    </xf>
    <xf numFmtId="0" fontId="47" fillId="14" borderId="121" xfId="0" applyFont="1" applyFill="1" applyBorder="1" applyAlignment="1">
      <alignment horizontal="center" vertical="center" wrapText="1"/>
    </xf>
    <xf numFmtId="0" fontId="0" fillId="14" borderId="122" xfId="0" applyFill="1" applyBorder="1" applyAlignment="1">
      <alignment horizontal="center" vertical="center" wrapText="1"/>
    </xf>
    <xf numFmtId="0" fontId="60" fillId="20" borderId="88" xfId="4" applyFont="1" applyFill="1" applyBorder="1" applyAlignment="1">
      <alignment horizontal="center" vertical="center"/>
    </xf>
    <xf numFmtId="0" fontId="60" fillId="20" borderId="90" xfId="4" applyFont="1" applyFill="1" applyBorder="1" applyAlignment="1">
      <alignment horizontal="center" vertical="center"/>
    </xf>
    <xf numFmtId="0" fontId="40" fillId="7" borderId="88" xfId="4" applyFont="1" applyBorder="1" applyAlignment="1">
      <alignment horizontal="center" vertical="center"/>
    </xf>
    <xf numFmtId="0" fontId="40" fillId="7" borderId="90" xfId="4" applyFont="1" applyBorder="1" applyAlignment="1">
      <alignment horizontal="center" vertical="center"/>
    </xf>
    <xf numFmtId="0" fontId="0" fillId="6" borderId="119" xfId="0" applyFill="1" applyBorder="1" applyAlignment="1">
      <alignment horizontal="center" vertical="center" wrapText="1"/>
    </xf>
    <xf numFmtId="0" fontId="0" fillId="6" borderId="120" xfId="0" applyFill="1" applyBorder="1" applyAlignment="1">
      <alignment horizontal="center" vertical="center" wrapText="1"/>
    </xf>
    <xf numFmtId="0" fontId="29" fillId="14" borderId="117" xfId="0" applyFont="1" applyFill="1" applyBorder="1" applyAlignment="1">
      <alignment horizontal="center" vertical="center" wrapText="1"/>
    </xf>
    <xf numFmtId="0" fontId="29" fillId="14" borderId="118" xfId="0" applyFont="1" applyFill="1" applyBorder="1" applyAlignment="1">
      <alignment horizontal="center" vertical="center" wrapText="1"/>
    </xf>
    <xf numFmtId="0" fontId="29" fillId="14" borderId="119" xfId="0" applyFont="1" applyFill="1" applyBorder="1" applyAlignment="1">
      <alignment horizontal="center" vertical="center" wrapText="1"/>
    </xf>
    <xf numFmtId="0" fontId="29" fillId="14" borderId="120" xfId="0" applyFont="1" applyFill="1" applyBorder="1" applyAlignment="1">
      <alignment horizontal="center" vertical="center" wrapText="1"/>
    </xf>
    <xf numFmtId="0" fontId="0" fillId="17" borderId="115" xfId="0" applyFill="1" applyBorder="1" applyAlignment="1">
      <alignment horizontal="center" vertical="center"/>
    </xf>
    <xf numFmtId="0" fontId="0" fillId="17" borderId="116" xfId="0" applyFill="1" applyBorder="1" applyAlignment="1">
      <alignment horizontal="center" vertical="center"/>
    </xf>
    <xf numFmtId="0" fontId="0" fillId="17" borderId="82" xfId="0" applyFill="1" applyBorder="1" applyAlignment="1">
      <alignment horizontal="center" vertical="center" wrapText="1"/>
    </xf>
    <xf numFmtId="0" fontId="0" fillId="17" borderId="83" xfId="0" applyFill="1" applyBorder="1" applyAlignment="1">
      <alignment horizontal="center" vertical="center" wrapText="1"/>
    </xf>
    <xf numFmtId="0" fontId="0" fillId="17" borderId="119" xfId="0" applyFill="1" applyBorder="1" applyAlignment="1">
      <alignment horizontal="center" vertical="center" wrapText="1"/>
    </xf>
    <xf numFmtId="0" fontId="0" fillId="17" borderId="120" xfId="0" applyFill="1" applyBorder="1" applyAlignment="1">
      <alignment horizontal="center" vertical="center" wrapText="1"/>
    </xf>
    <xf numFmtId="0" fontId="0" fillId="14" borderId="117" xfId="0" applyFill="1" applyBorder="1" applyAlignment="1">
      <alignment horizontal="center" vertical="center" wrapText="1"/>
    </xf>
    <xf numFmtId="0" fontId="0" fillId="14" borderId="118" xfId="0" applyFill="1" applyBorder="1" applyAlignment="1">
      <alignment horizontal="center" vertical="center" wrapText="1"/>
    </xf>
    <xf numFmtId="0" fontId="38" fillId="6" borderId="117" xfId="0" applyFont="1" applyFill="1" applyBorder="1" applyAlignment="1">
      <alignment horizontal="center" vertical="center" wrapText="1"/>
    </xf>
    <xf numFmtId="0" fontId="38" fillId="6" borderId="118" xfId="0" applyFont="1" applyFill="1" applyBorder="1" applyAlignment="1">
      <alignment horizontal="center" vertical="center" wrapText="1"/>
    </xf>
    <xf numFmtId="0" fontId="38" fillId="6" borderId="86" xfId="0" applyFont="1" applyFill="1" applyBorder="1" applyAlignment="1">
      <alignment horizontal="center" vertical="center" wrapText="1"/>
    </xf>
    <xf numFmtId="0" fontId="38" fillId="6" borderId="87" xfId="0" applyFont="1" applyFill="1" applyBorder="1" applyAlignment="1">
      <alignment horizontal="center" vertical="center" wrapText="1"/>
    </xf>
    <xf numFmtId="0" fontId="0" fillId="14" borderId="82" xfId="0" applyFill="1" applyBorder="1" applyAlignment="1">
      <alignment horizontal="center" vertical="center" wrapText="1"/>
    </xf>
    <xf numFmtId="0" fontId="0" fillId="14" borderId="83" xfId="0" applyFill="1" applyBorder="1" applyAlignment="1">
      <alignment horizontal="center" vertical="center" wrapText="1"/>
    </xf>
    <xf numFmtId="0" fontId="0" fillId="14" borderId="86" xfId="0" applyFill="1" applyBorder="1" applyAlignment="1">
      <alignment horizontal="center" vertical="center" wrapText="1"/>
    </xf>
    <xf numFmtId="0" fontId="0" fillId="14" borderId="87" xfId="0" applyFill="1" applyBorder="1" applyAlignment="1">
      <alignment horizontal="center" vertical="center" wrapText="1"/>
    </xf>
    <xf numFmtId="0" fontId="0" fillId="18" borderId="88" xfId="0" applyFill="1" applyBorder="1" applyAlignment="1">
      <alignment horizontal="center" vertical="center"/>
    </xf>
    <xf numFmtId="0" fontId="0" fillId="18" borderId="90" xfId="0" applyFill="1" applyBorder="1" applyAlignment="1">
      <alignment horizontal="center" vertical="center"/>
    </xf>
    <xf numFmtId="0" fontId="50" fillId="14" borderId="119" xfId="0" applyFont="1" applyFill="1" applyBorder="1" applyAlignment="1">
      <alignment horizontal="center" vertical="center" wrapText="1"/>
    </xf>
    <xf numFmtId="0" fontId="50" fillId="14" borderId="120" xfId="0" applyFont="1" applyFill="1" applyBorder="1" applyAlignment="1">
      <alignment horizontal="center" vertical="center" wrapText="1"/>
    </xf>
    <xf numFmtId="0" fontId="28" fillId="18" borderId="88" xfId="0" applyFont="1" applyFill="1" applyBorder="1" applyAlignment="1">
      <alignment horizontal="center" vertical="center" wrapText="1"/>
    </xf>
    <xf numFmtId="0" fontId="49" fillId="18" borderId="90" xfId="0" applyFont="1" applyFill="1" applyBorder="1" applyAlignment="1">
      <alignment horizontal="center" vertical="center" wrapText="1"/>
    </xf>
    <xf numFmtId="0" fontId="61" fillId="20" borderId="133" xfId="3" applyFont="1" applyFill="1" applyBorder="1" applyAlignment="1" applyProtection="1">
      <alignment horizontal="center" vertical="center"/>
    </xf>
    <xf numFmtId="0" fontId="61" fillId="20" borderId="134" xfId="3" applyFont="1" applyFill="1" applyBorder="1" applyAlignment="1" applyProtection="1">
      <alignment horizontal="center" vertical="center"/>
    </xf>
    <xf numFmtId="0" fontId="0" fillId="14" borderId="89" xfId="0" applyFill="1" applyBorder="1" applyAlignment="1">
      <alignment horizontal="left" vertical="top"/>
    </xf>
    <xf numFmtId="0" fontId="0" fillId="14" borderId="90" xfId="0" applyFill="1" applyBorder="1" applyAlignment="1">
      <alignment horizontal="left" vertical="top"/>
    </xf>
    <xf numFmtId="0" fontId="42" fillId="7" borderId="89" xfId="4" applyFont="1" applyBorder="1" applyAlignment="1">
      <alignment horizontal="left" vertical="center"/>
    </xf>
    <xf numFmtId="0" fontId="42" fillId="7" borderId="90" xfId="4" applyFont="1" applyBorder="1" applyAlignment="1">
      <alignment horizontal="left" vertical="center"/>
    </xf>
    <xf numFmtId="0" fontId="0" fillId="4" borderId="0" xfId="0" applyFill="1" applyAlignment="1">
      <alignment horizontal="left" vertical="center"/>
    </xf>
    <xf numFmtId="0" fontId="0" fillId="4" borderId="85" xfId="0" applyFill="1" applyBorder="1" applyAlignment="1">
      <alignment horizontal="left" vertical="center"/>
    </xf>
    <xf numFmtId="0" fontId="4" fillId="4" borderId="0" xfId="0" applyFont="1" applyFill="1" applyAlignment="1">
      <alignment horizontal="left" vertical="center"/>
    </xf>
    <xf numFmtId="0" fontId="4" fillId="4" borderId="85" xfId="0" applyFont="1" applyFill="1" applyBorder="1" applyAlignment="1">
      <alignment horizontal="left" vertical="center"/>
    </xf>
    <xf numFmtId="0" fontId="4" fillId="4" borderId="114" xfId="0" applyFont="1" applyFill="1" applyBorder="1" applyAlignment="1">
      <alignment horizontal="left" vertical="center"/>
    </xf>
    <xf numFmtId="0" fontId="4" fillId="4" borderId="87" xfId="0" applyFont="1" applyFill="1" applyBorder="1" applyAlignment="1">
      <alignment horizontal="left" vertical="center"/>
    </xf>
    <xf numFmtId="0" fontId="0" fillId="14" borderId="89" xfId="0" applyFill="1" applyBorder="1" applyAlignment="1">
      <alignment horizontal="left" vertical="center"/>
    </xf>
    <xf numFmtId="0" fontId="0" fillId="14" borderId="90" xfId="0" applyFill="1" applyBorder="1" applyAlignment="1">
      <alignment horizontal="left" vertical="center"/>
    </xf>
    <xf numFmtId="0" fontId="0" fillId="4" borderId="0" xfId="0" applyFill="1" applyAlignment="1">
      <alignment horizontal="left" vertical="center" wrapText="1"/>
    </xf>
    <xf numFmtId="0" fontId="0" fillId="4" borderId="85" xfId="0" applyFill="1" applyBorder="1" applyAlignment="1">
      <alignment horizontal="left" vertical="center" wrapText="1"/>
    </xf>
    <xf numFmtId="0" fontId="0" fillId="0" borderId="0" xfId="0" applyAlignment="1">
      <alignment horizontal="center"/>
    </xf>
    <xf numFmtId="0" fontId="4" fillId="4" borderId="114" xfId="0" applyFont="1" applyFill="1" applyBorder="1" applyAlignment="1">
      <alignment horizontal="left" vertical="top"/>
    </xf>
    <xf numFmtId="0" fontId="4" fillId="4" borderId="87" xfId="0" applyFont="1" applyFill="1" applyBorder="1" applyAlignment="1">
      <alignment horizontal="left" vertical="top"/>
    </xf>
    <xf numFmtId="0" fontId="4" fillId="4" borderId="91" xfId="0" applyFont="1" applyFill="1" applyBorder="1" applyAlignment="1">
      <alignment horizontal="left" vertical="center"/>
    </xf>
    <xf numFmtId="0" fontId="0" fillId="4" borderId="83" xfId="0" applyFill="1" applyBorder="1" applyAlignment="1">
      <alignment horizontal="left" vertical="center"/>
    </xf>
    <xf numFmtId="0" fontId="29" fillId="4" borderId="0" xfId="0" applyFont="1" applyFill="1" applyAlignment="1">
      <alignment horizontal="left" vertical="center"/>
    </xf>
    <xf numFmtId="0" fontId="29" fillId="4" borderId="85" xfId="0" applyFont="1" applyFill="1" applyBorder="1" applyAlignment="1">
      <alignment horizontal="left" vertical="center"/>
    </xf>
    <xf numFmtId="0" fontId="0" fillId="4" borderId="114" xfId="0" applyFill="1" applyBorder="1" applyAlignment="1">
      <alignment horizontal="left" vertical="center" wrapText="1"/>
    </xf>
    <xf numFmtId="0" fontId="0" fillId="4" borderId="87" xfId="0" applyFill="1" applyBorder="1" applyAlignment="1">
      <alignment horizontal="left" vertical="center" wrapText="1"/>
    </xf>
    <xf numFmtId="0" fontId="4" fillId="18" borderId="88" xfId="0" applyFont="1" applyFill="1" applyBorder="1" applyAlignment="1">
      <alignment horizontal="center"/>
    </xf>
    <xf numFmtId="0" fontId="4" fillId="18" borderId="89" xfId="0" applyFont="1" applyFill="1" applyBorder="1" applyAlignment="1">
      <alignment horizontal="center"/>
    </xf>
    <xf numFmtId="0" fontId="4" fillId="18" borderId="90" xfId="0" applyFont="1" applyFill="1" applyBorder="1" applyAlignment="1">
      <alignment horizontal="center"/>
    </xf>
    <xf numFmtId="0" fontId="0" fillId="4" borderId="114" xfId="0" applyFill="1" applyBorder="1" applyAlignment="1">
      <alignment horizontal="left" vertical="center"/>
    </xf>
    <xf numFmtId="0" fontId="0" fillId="4" borderId="87" xfId="0" applyFill="1" applyBorder="1" applyAlignment="1">
      <alignment horizontal="left" vertical="center"/>
    </xf>
    <xf numFmtId="164" fontId="21" fillId="10" borderId="14" xfId="9" applyNumberFormat="1" applyAlignment="1" applyProtection="1"/>
    <xf numFmtId="0" fontId="21" fillId="10" borderId="14" xfId="9" applyAlignment="1" applyProtection="1"/>
    <xf numFmtId="0" fontId="15" fillId="5" borderId="14" xfId="6" applyAlignment="1" applyProtection="1"/>
    <xf numFmtId="164" fontId="21" fillId="10" borderId="56" xfId="9" applyNumberFormat="1" applyBorder="1" applyAlignment="1" applyProtection="1"/>
    <xf numFmtId="0" fontId="21" fillId="10" borderId="57" xfId="9" applyBorder="1" applyAlignment="1" applyProtection="1"/>
    <xf numFmtId="0" fontId="9" fillId="3" borderId="12" xfId="0" applyFont="1" applyFill="1" applyBorder="1" applyAlignment="1">
      <alignment horizontal="right"/>
    </xf>
    <xf numFmtId="164" fontId="9" fillId="3" borderId="1" xfId="0" applyNumberFormat="1" applyFont="1" applyFill="1" applyBorder="1" applyAlignment="1">
      <alignment horizontal="right"/>
    </xf>
    <xf numFmtId="164" fontId="9" fillId="3" borderId="3" xfId="0" applyNumberFormat="1" applyFont="1" applyFill="1" applyBorder="1" applyAlignment="1">
      <alignment horizontal="right"/>
    </xf>
    <xf numFmtId="166" fontId="10" fillId="15" borderId="103" xfId="0" applyNumberFormat="1" applyFont="1" applyFill="1" applyBorder="1" applyAlignment="1">
      <alignment horizontal="left"/>
    </xf>
    <xf numFmtId="166" fontId="10" fillId="15" borderId="104" xfId="0" applyNumberFormat="1" applyFont="1" applyFill="1" applyBorder="1" applyAlignment="1">
      <alignment horizontal="left"/>
    </xf>
    <xf numFmtId="164" fontId="15" fillId="5" borderId="107" xfId="6" applyNumberFormat="1" applyBorder="1" applyAlignment="1" applyProtection="1">
      <alignment horizontal="right"/>
    </xf>
    <xf numFmtId="164" fontId="15" fillId="5" borderId="108" xfId="6" applyNumberFormat="1" applyBorder="1" applyAlignment="1" applyProtection="1">
      <alignment horizontal="right"/>
    </xf>
    <xf numFmtId="166" fontId="10" fillId="15" borderId="109" xfId="0" applyNumberFormat="1" applyFont="1" applyFill="1" applyBorder="1" applyAlignment="1">
      <alignment horizontal="left"/>
    </xf>
    <xf numFmtId="166" fontId="10" fillId="15" borderId="110" xfId="0" applyNumberFormat="1" applyFont="1" applyFill="1" applyBorder="1" applyAlignment="1">
      <alignment horizontal="left"/>
    </xf>
    <xf numFmtId="0" fontId="27" fillId="13" borderId="12" xfId="1" applyFont="1" applyFill="1" applyBorder="1" applyAlignment="1" applyProtection="1">
      <alignment horizontal="right"/>
    </xf>
    <xf numFmtId="164" fontId="11" fillId="13" borderId="1" xfId="0" applyNumberFormat="1" applyFont="1" applyFill="1" applyBorder="1" applyAlignment="1">
      <alignment horizontal="right"/>
    </xf>
    <xf numFmtId="164" fontId="11" fillId="13" borderId="3" xfId="0" applyNumberFormat="1" applyFont="1" applyFill="1" applyBorder="1" applyAlignment="1">
      <alignment horizontal="right"/>
    </xf>
    <xf numFmtId="164" fontId="15" fillId="5" borderId="110" xfId="6" applyNumberFormat="1" applyBorder="1" applyAlignment="1" applyProtection="1">
      <alignment horizontal="right"/>
    </xf>
    <xf numFmtId="164" fontId="15" fillId="5" borderId="112" xfId="6" applyNumberFormat="1" applyBorder="1" applyAlignment="1" applyProtection="1">
      <alignment horizontal="right"/>
    </xf>
    <xf numFmtId="0" fontId="11" fillId="13" borderId="12" xfId="0" applyFont="1" applyFill="1" applyBorder="1" applyAlignment="1">
      <alignment horizontal="right"/>
    </xf>
    <xf numFmtId="164" fontId="15" fillId="5" borderId="104" xfId="6" applyNumberFormat="1" applyBorder="1" applyAlignment="1" applyProtection="1">
      <alignment horizontal="right"/>
    </xf>
    <xf numFmtId="164" fontId="15" fillId="5" borderId="106" xfId="6" applyNumberFormat="1" applyBorder="1" applyAlignment="1" applyProtection="1">
      <alignment horizontal="right"/>
    </xf>
    <xf numFmtId="164" fontId="15" fillId="5" borderId="113" xfId="6" applyNumberFormat="1" applyBorder="1" applyAlignment="1" applyProtection="1">
      <alignment horizontal="right"/>
    </xf>
    <xf numFmtId="164" fontId="15" fillId="5" borderId="111" xfId="6" applyNumberFormat="1" applyBorder="1" applyAlignment="1" applyProtection="1">
      <alignment horizontal="right"/>
    </xf>
    <xf numFmtId="164" fontId="15" fillId="5" borderId="98" xfId="6" applyNumberFormat="1" applyBorder="1" applyAlignment="1" applyProtection="1">
      <alignment horizontal="right"/>
    </xf>
    <xf numFmtId="164" fontId="15" fillId="5" borderId="100" xfId="6" applyNumberFormat="1" applyBorder="1" applyAlignment="1" applyProtection="1">
      <alignment horizontal="right"/>
    </xf>
    <xf numFmtId="164" fontId="9" fillId="3" borderId="12" xfId="0" applyNumberFormat="1" applyFont="1" applyFill="1" applyBorder="1" applyAlignment="1">
      <alignment horizontal="right"/>
    </xf>
    <xf numFmtId="0" fontId="11" fillId="13" borderId="13" xfId="0" applyFont="1" applyFill="1" applyBorder="1" applyAlignment="1">
      <alignment horizontal="right"/>
    </xf>
    <xf numFmtId="164" fontId="15" fillId="5" borderId="38" xfId="6" applyNumberFormat="1" applyBorder="1" applyAlignment="1" applyProtection="1">
      <alignment horizontal="right"/>
    </xf>
    <xf numFmtId="164" fontId="15" fillId="5" borderId="40" xfId="6" applyNumberFormat="1" applyBorder="1" applyAlignment="1" applyProtection="1">
      <alignment horizontal="right"/>
    </xf>
    <xf numFmtId="164" fontId="15" fillId="5" borderId="36" xfId="6" applyNumberFormat="1" applyBorder="1" applyAlignment="1" applyProtection="1">
      <alignment horizontal="right"/>
    </xf>
    <xf numFmtId="164" fontId="15" fillId="5" borderId="37" xfId="6" applyNumberFormat="1" applyBorder="1" applyAlignment="1" applyProtection="1">
      <alignment horizontal="right"/>
    </xf>
    <xf numFmtId="0" fontId="4" fillId="0" borderId="18" xfId="0" applyFont="1" applyBorder="1"/>
    <xf numFmtId="0" fontId="4" fillId="0" borderId="20" xfId="0" applyFont="1" applyBorder="1"/>
    <xf numFmtId="0" fontId="0" fillId="0" borderId="36" xfId="0" applyBorder="1"/>
    <xf numFmtId="0" fontId="0" fillId="0" borderId="37" xfId="0" applyBorder="1"/>
    <xf numFmtId="0" fontId="26" fillId="0" borderId="10" xfId="0" applyFont="1" applyBorder="1" applyAlignment="1">
      <alignment horizontal="right" vertical="top"/>
    </xf>
    <xf numFmtId="166" fontId="10" fillId="15" borderId="97" xfId="0" applyNumberFormat="1" applyFont="1" applyFill="1" applyBorder="1" applyAlignment="1">
      <alignment horizontal="left"/>
    </xf>
    <xf numFmtId="166" fontId="10" fillId="15" borderId="98" xfId="0" applyNumberFormat="1" applyFont="1" applyFill="1" applyBorder="1" applyAlignment="1">
      <alignment horizontal="left"/>
    </xf>
    <xf numFmtId="0" fontId="7" fillId="7" borderId="95" xfId="5" applyBorder="1" applyAlignment="1" applyProtection="1">
      <alignment horizontal="center" vertical="center" wrapText="1"/>
    </xf>
    <xf numFmtId="164" fontId="15" fillId="5" borderId="18" xfId="6" applyNumberFormat="1" applyBorder="1" applyAlignment="1" applyProtection="1">
      <alignment horizontal="right"/>
    </xf>
    <xf numFmtId="164" fontId="15" fillId="5" borderId="20" xfId="6" applyNumberFormat="1" applyBorder="1" applyAlignment="1" applyProtection="1">
      <alignment horizontal="right"/>
    </xf>
    <xf numFmtId="164" fontId="15" fillId="5" borderId="29" xfId="6" applyNumberFormat="1" applyBorder="1" applyAlignment="1" applyProtection="1">
      <alignment horizontal="right"/>
    </xf>
    <xf numFmtId="164" fontId="15" fillId="5" borderId="39" xfId="6" applyNumberFormat="1" applyBorder="1" applyAlignment="1" applyProtection="1">
      <alignment horizontal="right"/>
    </xf>
    <xf numFmtId="0" fontId="4" fillId="0" borderId="22" xfId="0" applyFont="1" applyBorder="1"/>
    <xf numFmtId="0" fontId="4" fillId="0" borderId="23" xfId="0" applyFont="1" applyBorder="1"/>
    <xf numFmtId="0" fontId="4" fillId="0" borderId="6" xfId="0" applyFont="1" applyBorder="1"/>
    <xf numFmtId="0" fontId="4" fillId="0" borderId="7" xfId="0" applyFont="1" applyBorder="1"/>
    <xf numFmtId="164" fontId="15" fillId="5" borderId="101" xfId="6" applyNumberFormat="1" applyBorder="1" applyAlignment="1" applyProtection="1">
      <alignment horizontal="right"/>
    </xf>
    <xf numFmtId="164" fontId="15" fillId="5" borderId="102" xfId="6" applyNumberFormat="1" applyBorder="1" applyAlignment="1" applyProtection="1">
      <alignment horizontal="right"/>
    </xf>
    <xf numFmtId="164" fontId="86" fillId="4" borderId="156" xfId="6" applyNumberFormat="1" applyFont="1" applyFill="1" applyBorder="1" applyAlignment="1" applyProtection="1">
      <alignment horizontal="right"/>
    </xf>
    <xf numFmtId="164" fontId="86" fillId="4" borderId="157" xfId="6" applyNumberFormat="1" applyFont="1" applyFill="1" applyBorder="1" applyAlignment="1" applyProtection="1">
      <alignment horizontal="right"/>
    </xf>
    <xf numFmtId="164" fontId="15" fillId="5" borderId="41" xfId="6" applyNumberFormat="1" applyBorder="1" applyAlignment="1" applyProtection="1">
      <alignment horizontal="right"/>
    </xf>
    <xf numFmtId="164" fontId="15" fillId="5" borderId="79" xfId="6" applyNumberFormat="1" applyBorder="1" applyAlignment="1" applyProtection="1">
      <alignment horizontal="right"/>
    </xf>
    <xf numFmtId="164" fontId="15" fillId="5" borderId="43" xfId="6" applyNumberFormat="1" applyBorder="1" applyAlignment="1" applyProtection="1">
      <alignment horizontal="right"/>
    </xf>
    <xf numFmtId="164" fontId="15" fillId="5" borderId="45" xfId="6" applyNumberFormat="1" applyBorder="1" applyAlignment="1" applyProtection="1">
      <alignment horizontal="right"/>
    </xf>
    <xf numFmtId="0" fontId="0" fillId="0" borderId="41" xfId="0" applyBorder="1"/>
    <xf numFmtId="0" fontId="0" fillId="0" borderId="79" xfId="0" applyBorder="1"/>
    <xf numFmtId="0" fontId="57" fillId="0" borderId="150" xfId="0" applyFont="1" applyBorder="1"/>
    <xf numFmtId="0" fontId="19" fillId="14" borderId="149" xfId="1" applyFill="1" applyBorder="1" applyAlignment="1" applyProtection="1">
      <alignment horizontal="left" vertical="top" wrapText="1"/>
      <protection locked="0"/>
    </xf>
    <xf numFmtId="0" fontId="5" fillId="14" borderId="150" xfId="0" applyFont="1" applyFill="1" applyBorder="1" applyAlignment="1" applyProtection="1">
      <alignment horizontal="left" vertical="top" wrapText="1"/>
      <protection locked="0"/>
    </xf>
    <xf numFmtId="0" fontId="0" fillId="2" borderId="6" xfId="0" applyFill="1" applyBorder="1" applyAlignment="1">
      <alignment horizontal="left"/>
    </xf>
    <xf numFmtId="0" fontId="0" fillId="2" borderId="8" xfId="0" applyFill="1" applyBorder="1" applyAlignment="1">
      <alignment horizontal="left"/>
    </xf>
    <xf numFmtId="0" fontId="11" fillId="0" borderId="22" xfId="4" applyFont="1" applyFill="1" applyBorder="1" applyAlignment="1" applyProtection="1">
      <alignment horizontal="left"/>
    </xf>
    <xf numFmtId="0" fontId="11" fillId="0" borderId="24" xfId="4" applyFont="1" applyFill="1" applyBorder="1" applyAlignment="1" applyProtection="1">
      <alignment horizontal="left"/>
    </xf>
    <xf numFmtId="0" fontId="4" fillId="9" borderId="6" xfId="0" applyFont="1" applyFill="1" applyBorder="1"/>
    <xf numFmtId="0" fontId="4" fillId="9" borderId="8" xfId="0" applyFont="1" applyFill="1" applyBorder="1"/>
    <xf numFmtId="165" fontId="0" fillId="2" borderId="6" xfId="0" applyNumberFormat="1" applyFill="1" applyBorder="1" applyAlignment="1">
      <alignment horizontal="center"/>
    </xf>
    <xf numFmtId="165" fontId="0" fillId="2" borderId="8" xfId="0" applyNumberFormat="1" applyFill="1" applyBorder="1" applyAlignment="1">
      <alignment horizontal="center"/>
    </xf>
    <xf numFmtId="0" fontId="0" fillId="9" borderId="31" xfId="0" applyFill="1" applyBorder="1"/>
    <xf numFmtId="0" fontId="0" fillId="9" borderId="32" xfId="0" applyFill="1" applyBorder="1"/>
    <xf numFmtId="164" fontId="15" fillId="5" borderId="31" xfId="6" applyNumberFormat="1" applyBorder="1" applyAlignment="1" applyProtection="1">
      <alignment horizontal="right"/>
    </xf>
    <xf numFmtId="164" fontId="15" fillId="5" borderId="32" xfId="6" applyNumberFormat="1" applyBorder="1" applyAlignment="1" applyProtection="1">
      <alignment horizontal="right"/>
    </xf>
    <xf numFmtId="164" fontId="15" fillId="5" borderId="42" xfId="6" applyNumberFormat="1" applyBorder="1" applyAlignment="1" applyProtection="1">
      <alignment horizontal="right"/>
    </xf>
    <xf numFmtId="164" fontId="15" fillId="5" borderId="44" xfId="6" applyNumberFormat="1" applyBorder="1" applyAlignment="1" applyProtection="1">
      <alignment horizontal="right"/>
    </xf>
    <xf numFmtId="0" fontId="5" fillId="14" borderId="145" xfId="0" applyFont="1" applyFill="1" applyBorder="1" applyAlignment="1" applyProtection="1">
      <alignment horizontal="left" vertical="top" wrapText="1"/>
      <protection locked="0"/>
    </xf>
    <xf numFmtId="0" fontId="5" fillId="14" borderId="146" xfId="0" applyFont="1" applyFill="1" applyBorder="1" applyAlignment="1" applyProtection="1">
      <alignment horizontal="left" vertical="top" wrapText="1"/>
      <protection locked="0"/>
    </xf>
    <xf numFmtId="0" fontId="5" fillId="14" borderId="147" xfId="0" applyFont="1" applyFill="1" applyBorder="1" applyAlignment="1" applyProtection="1">
      <alignment horizontal="left" vertical="top" wrapText="1"/>
      <protection locked="0"/>
    </xf>
    <xf numFmtId="0" fontId="57" fillId="0" borderId="142" xfId="0" applyFont="1" applyBorder="1" applyAlignment="1">
      <alignment horizontal="left" vertical="top"/>
    </xf>
    <xf numFmtId="0" fontId="57" fillId="0" borderId="143" xfId="0" applyFont="1" applyBorder="1" applyAlignment="1">
      <alignment horizontal="left" vertical="top"/>
    </xf>
    <xf numFmtId="0" fontId="4" fillId="9" borderId="9" xfId="0" applyFont="1" applyFill="1" applyBorder="1" applyAlignment="1">
      <alignment horizontal="left"/>
    </xf>
    <xf numFmtId="0" fontId="4" fillId="9" borderId="11" xfId="0" applyFont="1" applyFill="1" applyBorder="1" applyAlignment="1">
      <alignment horizontal="left"/>
    </xf>
    <xf numFmtId="0" fontId="57" fillId="3" borderId="141" xfId="0" applyFont="1" applyFill="1" applyBorder="1" applyAlignment="1">
      <alignment horizontal="center" vertical="top"/>
    </xf>
    <xf numFmtId="0" fontId="57" fillId="3" borderId="140" xfId="0" applyFont="1" applyFill="1" applyBorder="1" applyAlignment="1">
      <alignment horizontal="center" vertical="top"/>
    </xf>
    <xf numFmtId="0" fontId="57" fillId="3" borderId="127" xfId="0" applyFont="1" applyFill="1" applyBorder="1" applyAlignment="1">
      <alignment horizontal="center" vertical="top"/>
    </xf>
    <xf numFmtId="0" fontId="4" fillId="9" borderId="84" xfId="0" applyFont="1" applyFill="1" applyBorder="1" applyAlignment="1">
      <alignment horizontal="center"/>
    </xf>
    <xf numFmtId="0" fontId="4" fillId="9" borderId="0" xfId="0" applyFont="1" applyFill="1" applyAlignment="1">
      <alignment horizontal="center"/>
    </xf>
    <xf numFmtId="0" fontId="4" fillId="9" borderId="85" xfId="0" applyFont="1" applyFill="1" applyBorder="1" applyAlignment="1">
      <alignment horizontal="center"/>
    </xf>
    <xf numFmtId="0" fontId="78" fillId="0" borderId="82" xfId="0" applyFont="1" applyBorder="1" applyAlignment="1">
      <alignment horizontal="center" vertical="center" wrapText="1"/>
    </xf>
    <xf numFmtId="0" fontId="78" fillId="0" borderId="91" xfId="0" applyFont="1" applyBorder="1" applyAlignment="1">
      <alignment horizontal="center" vertical="center" wrapText="1"/>
    </xf>
    <xf numFmtId="0" fontId="78" fillId="0" borderId="83" xfId="0" applyFont="1" applyBorder="1" applyAlignment="1">
      <alignment horizontal="center" vertical="center" wrapText="1"/>
    </xf>
    <xf numFmtId="0" fontId="78" fillId="0" borderId="84" xfId="0" applyFont="1" applyBorder="1" applyAlignment="1">
      <alignment horizontal="center" vertical="center" wrapText="1"/>
    </xf>
    <xf numFmtId="0" fontId="78" fillId="0" borderId="0" xfId="0" applyFont="1" applyAlignment="1">
      <alignment horizontal="center" vertical="center" wrapText="1"/>
    </xf>
    <xf numFmtId="0" fontId="78" fillId="0" borderId="85" xfId="0" applyFont="1" applyBorder="1" applyAlignment="1">
      <alignment horizontal="center" vertical="center" wrapText="1"/>
    </xf>
    <xf numFmtId="0" fontId="7" fillId="7" borderId="25" xfId="5" applyBorder="1" applyAlignment="1" applyProtection="1">
      <alignment horizontal="center"/>
    </xf>
    <xf numFmtId="0" fontId="7" fillId="7" borderId="16" xfId="5" applyAlignment="1" applyProtection="1">
      <alignment horizontal="center"/>
    </xf>
    <xf numFmtId="0" fontId="7" fillId="7" borderId="26" xfId="5" applyBorder="1" applyAlignment="1" applyProtection="1">
      <alignment horizontal="center"/>
    </xf>
    <xf numFmtId="0" fontId="1" fillId="0" borderId="82" xfId="0" applyFont="1" applyBorder="1" applyAlignment="1">
      <alignment horizontal="center" vertical="center" wrapText="1"/>
    </xf>
    <xf numFmtId="0" fontId="1" fillId="0" borderId="91" xfId="0" applyFont="1" applyBorder="1" applyAlignment="1">
      <alignment horizontal="center" vertical="center" wrapText="1"/>
    </xf>
    <xf numFmtId="0" fontId="1" fillId="0" borderId="83" xfId="0" applyFont="1" applyBorder="1" applyAlignment="1">
      <alignment horizontal="center" vertical="center" wrapText="1"/>
    </xf>
    <xf numFmtId="0" fontId="1" fillId="0" borderId="84" xfId="0" applyFont="1" applyBorder="1" applyAlignment="1">
      <alignment horizontal="center" vertical="center" wrapText="1"/>
    </xf>
    <xf numFmtId="0" fontId="1" fillId="0" borderId="0" xfId="0" applyFont="1" applyAlignment="1">
      <alignment horizontal="center" vertical="center" wrapText="1"/>
    </xf>
    <xf numFmtId="0" fontId="1" fillId="0" borderId="85" xfId="0" applyFont="1" applyBorder="1" applyAlignment="1">
      <alignment horizontal="center" vertical="center" wrapText="1"/>
    </xf>
    <xf numFmtId="0" fontId="1" fillId="0" borderId="86" xfId="0" applyFont="1" applyBorder="1" applyAlignment="1">
      <alignment horizontal="center" vertical="center" wrapText="1"/>
    </xf>
    <xf numFmtId="0" fontId="1" fillId="0" borderId="114" xfId="0" applyFont="1" applyBorder="1" applyAlignment="1">
      <alignment horizontal="center" vertical="center" wrapText="1"/>
    </xf>
    <xf numFmtId="0" fontId="1" fillId="0" borderId="87" xfId="0" applyFont="1" applyBorder="1" applyAlignment="1">
      <alignment horizontal="center" vertical="center" wrapText="1"/>
    </xf>
    <xf numFmtId="0" fontId="18" fillId="7" borderId="95" xfId="4" applyBorder="1" applyAlignment="1" applyProtection="1">
      <alignment horizontal="center"/>
    </xf>
    <xf numFmtId="0" fontId="18" fillId="7" borderId="144" xfId="4" applyBorder="1" applyAlignment="1" applyProtection="1">
      <alignment horizontal="center"/>
    </xf>
    <xf numFmtId="0" fontId="11" fillId="9" borderId="86" xfId="0" applyFont="1" applyFill="1" applyBorder="1" applyAlignment="1">
      <alignment horizontal="center"/>
    </xf>
    <xf numFmtId="0" fontId="11" fillId="9" borderId="114" xfId="0" applyFont="1" applyFill="1" applyBorder="1" applyAlignment="1">
      <alignment horizontal="center"/>
    </xf>
    <xf numFmtId="0" fontId="11" fillId="9" borderId="87" xfId="0" applyFont="1" applyFill="1" applyBorder="1" applyAlignment="1">
      <alignment horizontal="center"/>
    </xf>
    <xf numFmtId="0" fontId="18" fillId="7" borderId="131" xfId="4" applyBorder="1" applyAlignment="1" applyProtection="1">
      <alignment horizontal="center"/>
    </xf>
    <xf numFmtId="0" fontId="18" fillId="7" borderId="91" xfId="4" applyBorder="1" applyAlignment="1" applyProtection="1">
      <alignment horizontal="center"/>
    </xf>
    <xf numFmtId="0" fontId="18" fillId="7" borderId="123" xfId="4" applyBorder="1" applyAlignment="1" applyProtection="1">
      <alignment horizontal="center"/>
    </xf>
    <xf numFmtId="0" fontId="57" fillId="19" borderId="126" xfId="0" applyFont="1" applyFill="1" applyBorder="1" applyAlignment="1">
      <alignment horizontal="left"/>
    </xf>
    <xf numFmtId="0" fontId="0" fillId="14" borderId="127" xfId="0" applyFill="1" applyBorder="1" applyAlignment="1" applyProtection="1">
      <alignment horizontal="left" wrapText="1"/>
      <protection locked="0"/>
    </xf>
    <xf numFmtId="0" fontId="0" fillId="14" borderId="126" xfId="0" applyFill="1" applyBorder="1" applyAlignment="1" applyProtection="1">
      <alignment horizontal="left" wrapText="1"/>
      <protection locked="0"/>
    </xf>
    <xf numFmtId="0" fontId="4" fillId="9" borderId="1" xfId="0" applyFont="1" applyFill="1" applyBorder="1"/>
    <xf numFmtId="0" fontId="4" fillId="9" borderId="3" xfId="0" applyFont="1" applyFill="1" applyBorder="1"/>
    <xf numFmtId="0" fontId="57" fillId="0" borderId="126" xfId="0" applyFont="1" applyBorder="1"/>
    <xf numFmtId="0" fontId="0" fillId="14" borderId="130" xfId="0" applyFill="1" applyBorder="1" applyAlignment="1" applyProtection="1">
      <alignment horizontal="left" wrapText="1"/>
      <protection locked="0"/>
    </xf>
    <xf numFmtId="0" fontId="0" fillId="14" borderId="129" xfId="0" applyFill="1" applyBorder="1" applyAlignment="1" applyProtection="1">
      <alignment horizontal="left" wrapText="1"/>
      <protection locked="0"/>
    </xf>
    <xf numFmtId="0" fontId="57" fillId="0" borderId="132" xfId="0" applyFont="1" applyBorder="1"/>
    <xf numFmtId="0" fontId="57" fillId="0" borderId="128" xfId="0" applyFont="1" applyBorder="1"/>
    <xf numFmtId="0" fontId="5" fillId="14" borderId="148" xfId="0" applyFont="1" applyFill="1" applyBorder="1" applyAlignment="1" applyProtection="1">
      <alignment horizontal="left" vertical="top" wrapText="1"/>
      <protection locked="0"/>
    </xf>
    <xf numFmtId="165" fontId="0" fillId="2" borderId="9" xfId="0" applyNumberFormat="1" applyFill="1" applyBorder="1" applyAlignment="1">
      <alignment horizontal="center"/>
    </xf>
    <xf numFmtId="165" fontId="0" fillId="2" borderId="11" xfId="0" applyNumberFormat="1" applyFill="1" applyBorder="1" applyAlignment="1">
      <alignment horizontal="center"/>
    </xf>
    <xf numFmtId="165" fontId="0" fillId="2" borderId="10" xfId="0" applyNumberFormat="1" applyFill="1" applyBorder="1" applyAlignment="1">
      <alignment horizontal="center"/>
    </xf>
    <xf numFmtId="0" fontId="74" fillId="18" borderId="0" xfId="0" applyFont="1" applyFill="1" applyAlignment="1">
      <alignment horizontal="left" vertical="center" wrapText="1"/>
    </xf>
    <xf numFmtId="0" fontId="38" fillId="0" borderId="82" xfId="0" applyFont="1" applyBorder="1" applyAlignment="1">
      <alignment horizontal="center" vertical="center" wrapText="1"/>
    </xf>
    <xf numFmtId="0" fontId="38" fillId="0" borderId="91" xfId="0" applyFont="1" applyBorder="1" applyAlignment="1">
      <alignment horizontal="center" vertical="center" wrapText="1"/>
    </xf>
    <xf numFmtId="0" fontId="38" fillId="0" borderId="83" xfId="0" applyFont="1" applyBorder="1" applyAlignment="1">
      <alignment horizontal="center" vertical="center" wrapText="1"/>
    </xf>
    <xf numFmtId="0" fontId="38" fillId="0" borderId="84" xfId="0" applyFont="1" applyBorder="1" applyAlignment="1">
      <alignment horizontal="center" vertical="center" wrapText="1"/>
    </xf>
    <xf numFmtId="0" fontId="38" fillId="0" borderId="0" xfId="0" applyFont="1" applyAlignment="1">
      <alignment horizontal="center" vertical="center" wrapText="1"/>
    </xf>
    <xf numFmtId="0" fontId="38" fillId="0" borderId="85" xfId="0" applyFont="1" applyBorder="1" applyAlignment="1">
      <alignment horizontal="center" vertical="center" wrapText="1"/>
    </xf>
    <xf numFmtId="0" fontId="38" fillId="0" borderId="86" xfId="0" applyFont="1" applyBorder="1" applyAlignment="1">
      <alignment horizontal="center" vertical="center" wrapText="1"/>
    </xf>
    <xf numFmtId="0" fontId="38" fillId="0" borderId="114" xfId="0" applyFont="1" applyBorder="1" applyAlignment="1">
      <alignment horizontal="center" vertical="center" wrapText="1"/>
    </xf>
    <xf numFmtId="0" fontId="38" fillId="0" borderId="87" xfId="0" applyFont="1" applyBorder="1" applyAlignment="1">
      <alignment horizontal="center" vertical="center" wrapText="1"/>
    </xf>
    <xf numFmtId="0" fontId="62" fillId="3" borderId="0" xfId="0" applyFont="1" applyFill="1" applyAlignment="1">
      <alignment horizontal="center"/>
    </xf>
    <xf numFmtId="0" fontId="62" fillId="3" borderId="114" xfId="0" applyFont="1" applyFill="1" applyBorder="1" applyAlignment="1">
      <alignment horizontal="center"/>
    </xf>
    <xf numFmtId="0" fontId="78" fillId="0" borderId="86" xfId="0" applyFont="1" applyBorder="1" applyAlignment="1">
      <alignment horizontal="center" vertical="center" wrapText="1"/>
    </xf>
    <xf numFmtId="0" fontId="78" fillId="0" borderId="114" xfId="0" applyFont="1" applyBorder="1" applyAlignment="1">
      <alignment horizontal="center" vertical="center" wrapText="1"/>
    </xf>
    <xf numFmtId="0" fontId="78" fillId="0" borderId="87" xfId="0" applyFont="1" applyBorder="1" applyAlignment="1">
      <alignment horizontal="center" vertical="center" wrapText="1"/>
    </xf>
    <xf numFmtId="0" fontId="28" fillId="21" borderId="0" xfId="0" applyFont="1" applyFill="1" applyAlignment="1">
      <alignment horizontal="center"/>
    </xf>
    <xf numFmtId="0" fontId="49" fillId="21" borderId="0" xfId="0" applyFont="1" applyFill="1" applyAlignment="1">
      <alignment horizontal="center"/>
    </xf>
    <xf numFmtId="0" fontId="66" fillId="3" borderId="0" xfId="1" applyFont="1" applyFill="1" applyAlignment="1" applyProtection="1">
      <alignment horizontal="center" vertical="center"/>
      <protection locked="0"/>
    </xf>
    <xf numFmtId="0" fontId="0" fillId="0" borderId="4" xfId="0" applyBorder="1" applyAlignment="1">
      <alignment horizontal="justify" vertical="top"/>
    </xf>
    <xf numFmtId="0" fontId="0" fillId="0" borderId="0" xfId="0" applyAlignment="1">
      <alignment horizontal="justify" vertical="top"/>
    </xf>
    <xf numFmtId="0" fontId="0" fillId="0" borderId="5" xfId="0" applyBorder="1" applyAlignment="1">
      <alignment horizontal="justify" vertical="top"/>
    </xf>
    <xf numFmtId="0" fontId="0" fillId="2" borderId="4"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5" xfId="0" applyFill="1" applyBorder="1" applyAlignment="1" applyProtection="1">
      <alignment horizontal="left" vertical="top"/>
      <protection locked="0"/>
    </xf>
    <xf numFmtId="0" fontId="0" fillId="2" borderId="125" xfId="0" applyFill="1" applyBorder="1" applyAlignment="1" applyProtection="1">
      <alignment horizontal="left" vertical="top"/>
      <protection locked="0"/>
    </xf>
    <xf numFmtId="0" fontId="0" fillId="2" borderId="114" xfId="0" applyFill="1" applyBorder="1" applyAlignment="1" applyProtection="1">
      <alignment horizontal="left" vertical="top"/>
      <protection locked="0"/>
    </xf>
    <xf numFmtId="0" fontId="0" fillId="2" borderId="124" xfId="0" applyFill="1" applyBorder="1" applyAlignment="1" applyProtection="1">
      <alignment horizontal="left" vertical="top"/>
      <protection locked="0"/>
    </xf>
    <xf numFmtId="164" fontId="0" fillId="8" borderId="1" xfId="0" applyNumberFormat="1" applyFill="1" applyBorder="1" applyAlignment="1" applyProtection="1">
      <alignment horizontal="right"/>
      <protection locked="0"/>
    </xf>
    <xf numFmtId="164" fontId="0" fillId="8" borderId="3" xfId="0" applyNumberFormat="1" applyFill="1" applyBorder="1" applyAlignment="1" applyProtection="1">
      <alignment horizontal="right"/>
      <protection locked="0"/>
    </xf>
    <xf numFmtId="0" fontId="10" fillId="2" borderId="1" xfId="0" applyFont="1" applyFill="1" applyBorder="1" applyAlignment="1">
      <alignment horizontal="center"/>
    </xf>
    <xf numFmtId="0" fontId="10" fillId="2" borderId="3" xfId="0" applyFont="1" applyFill="1" applyBorder="1" applyAlignment="1">
      <alignment horizontal="center"/>
    </xf>
    <xf numFmtId="0" fontId="0" fillId="8" borderId="1" xfId="0" applyFill="1" applyBorder="1" applyAlignment="1" applyProtection="1">
      <alignment horizontal="left"/>
      <protection locked="0"/>
    </xf>
    <xf numFmtId="0" fontId="0" fillId="8" borderId="3" xfId="0" applyFill="1" applyBorder="1" applyAlignment="1" applyProtection="1">
      <alignment horizontal="left"/>
      <protection locked="0"/>
    </xf>
    <xf numFmtId="0" fontId="7" fillId="7" borderId="16" xfId="5" applyAlignment="1" applyProtection="1">
      <alignment horizontal="center" vertical="center" wrapText="1"/>
    </xf>
    <xf numFmtId="0" fontId="7" fillId="7" borderId="26" xfId="5" applyBorder="1" applyAlignment="1" applyProtection="1">
      <alignment horizontal="center" vertical="center" wrapText="1"/>
    </xf>
    <xf numFmtId="0" fontId="8" fillId="3" borderId="1" xfId="0" applyFont="1" applyFill="1" applyBorder="1" applyAlignment="1">
      <alignment horizontal="right"/>
    </xf>
    <xf numFmtId="0" fontId="8" fillId="3" borderId="2" xfId="0" applyFont="1" applyFill="1" applyBorder="1" applyAlignment="1">
      <alignment horizontal="right"/>
    </xf>
    <xf numFmtId="164" fontId="8" fillId="3" borderId="1" xfId="0" applyNumberFormat="1" applyFont="1" applyFill="1" applyBorder="1" applyAlignment="1">
      <alignment horizontal="right"/>
    </xf>
    <xf numFmtId="164" fontId="8" fillId="3" borderId="3" xfId="0" applyNumberFormat="1" applyFont="1" applyFill="1" applyBorder="1" applyAlignment="1">
      <alignment horizontal="right"/>
    </xf>
    <xf numFmtId="0" fontId="7" fillId="7" borderId="25" xfId="5" applyBorder="1" applyAlignment="1" applyProtection="1">
      <alignment horizontal="center" vertical="center"/>
    </xf>
    <xf numFmtId="0" fontId="7" fillId="7" borderId="16" xfId="5" applyAlignment="1" applyProtection="1">
      <alignment horizontal="center" vertical="center"/>
    </xf>
    <xf numFmtId="164" fontId="0" fillId="8" borderId="22" xfId="0" applyNumberFormat="1" applyFill="1" applyBorder="1" applyAlignment="1" applyProtection="1">
      <alignment horizontal="right"/>
      <protection locked="0"/>
    </xf>
    <xf numFmtId="164" fontId="0" fillId="8" borderId="24" xfId="0" applyNumberFormat="1" applyFill="1" applyBorder="1" applyAlignment="1" applyProtection="1">
      <alignment horizontal="right"/>
      <protection locked="0"/>
    </xf>
    <xf numFmtId="0" fontId="10" fillId="11" borderId="22" xfId="0" applyFont="1" applyFill="1" applyBorder="1" applyAlignment="1">
      <alignment horizontal="center"/>
    </xf>
    <xf numFmtId="0" fontId="10" fillId="11" borderId="24" xfId="0" applyFont="1" applyFill="1" applyBorder="1" applyAlignment="1">
      <alignment horizontal="center"/>
    </xf>
    <xf numFmtId="0" fontId="0" fillId="14" borderId="1" xfId="0" applyFill="1" applyBorder="1" applyAlignment="1" applyProtection="1">
      <alignment horizontal="left" vertical="center"/>
      <protection locked="0"/>
    </xf>
    <xf numFmtId="0" fontId="0" fillId="14" borderId="2" xfId="0" applyFill="1" applyBorder="1" applyAlignment="1" applyProtection="1">
      <alignment horizontal="left" vertical="center"/>
      <protection locked="0"/>
    </xf>
    <xf numFmtId="0" fontId="0" fillId="14" borderId="3" xfId="0" applyFill="1" applyBorder="1" applyAlignment="1" applyProtection="1">
      <alignment horizontal="left" vertical="center"/>
      <protection locked="0"/>
    </xf>
    <xf numFmtId="0" fontId="11" fillId="0" borderId="1" xfId="0" applyFont="1" applyBorder="1" applyAlignment="1">
      <alignment horizontal="right"/>
    </xf>
    <xf numFmtId="0" fontId="6" fillId="0" borderId="2" xfId="0" applyFont="1" applyBorder="1" applyAlignment="1">
      <alignment horizontal="right"/>
    </xf>
    <xf numFmtId="0" fontId="6" fillId="0" borderId="3" xfId="0" applyFont="1" applyBorder="1" applyAlignment="1">
      <alignment horizontal="right"/>
    </xf>
    <xf numFmtId="0" fontId="11" fillId="0" borderId="2" xfId="0" applyFont="1" applyBorder="1" applyAlignment="1">
      <alignment horizontal="right"/>
    </xf>
    <xf numFmtId="0" fontId="4" fillId="0" borderId="22" xfId="0" applyFont="1" applyBorder="1" applyAlignment="1">
      <alignment horizontal="center"/>
    </xf>
    <xf numFmtId="0" fontId="4" fillId="0" borderId="23" xfId="0" applyFont="1" applyBorder="1" applyAlignment="1">
      <alignment horizontal="center"/>
    </xf>
    <xf numFmtId="0" fontId="4" fillId="0" borderId="24" xfId="0" applyFont="1" applyBorder="1" applyAlignment="1">
      <alignment horizontal="center"/>
    </xf>
    <xf numFmtId="0" fontId="3"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0" fontId="0" fillId="8" borderId="22" xfId="0" applyFill="1" applyBorder="1" applyAlignment="1" applyProtection="1">
      <alignment horizontal="left"/>
      <protection locked="0"/>
    </xf>
    <xf numFmtId="0" fontId="0" fillId="8" borderId="24" xfId="0" applyFill="1" applyBorder="1" applyAlignment="1" applyProtection="1">
      <alignment horizontal="left"/>
      <protection locked="0"/>
    </xf>
    <xf numFmtId="0" fontId="0" fillId="2" borderId="9"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14" borderId="23" xfId="0" applyFill="1" applyBorder="1" applyAlignment="1" applyProtection="1">
      <alignment horizontal="left" vertical="center"/>
      <protection locked="0"/>
    </xf>
    <xf numFmtId="0" fontId="0" fillId="14" borderId="24" xfId="0" applyFill="1" applyBorder="1" applyAlignment="1" applyProtection="1">
      <alignment horizontal="left" vertical="center"/>
      <protection locked="0"/>
    </xf>
    <xf numFmtId="0" fontId="0" fillId="8" borderId="27" xfId="0" applyFill="1" applyBorder="1" applyAlignment="1" applyProtection="1">
      <alignment horizontal="left"/>
      <protection locked="0"/>
    </xf>
    <xf numFmtId="0" fontId="0" fillId="8" borderId="28" xfId="0" applyFill="1" applyBorder="1" applyAlignment="1" applyProtection="1">
      <alignment horizontal="left"/>
      <protection locked="0"/>
    </xf>
    <xf numFmtId="0" fontId="2" fillId="0" borderId="82" xfId="0" applyFont="1" applyBorder="1" applyAlignment="1">
      <alignment horizontal="center" vertical="center" wrapText="1"/>
    </xf>
    <xf numFmtId="0" fontId="2" fillId="0" borderId="91" xfId="0" applyFont="1" applyBorder="1" applyAlignment="1">
      <alignment horizontal="center" vertical="center" wrapText="1"/>
    </xf>
    <xf numFmtId="0" fontId="2" fillId="0" borderId="83" xfId="0" applyFont="1" applyBorder="1" applyAlignment="1">
      <alignment horizontal="center" vertical="center" wrapText="1"/>
    </xf>
    <xf numFmtId="0" fontId="2" fillId="0" borderId="84" xfId="0" applyFont="1" applyBorder="1" applyAlignment="1">
      <alignment horizontal="center" vertical="center" wrapText="1"/>
    </xf>
    <xf numFmtId="0" fontId="2" fillId="0" borderId="0" xfId="0" applyFont="1" applyAlignment="1">
      <alignment horizontal="center" vertical="center" wrapText="1"/>
    </xf>
    <xf numFmtId="0" fontId="2" fillId="0" borderId="85" xfId="0" applyFont="1" applyBorder="1" applyAlignment="1">
      <alignment horizontal="center" vertical="center" wrapText="1"/>
    </xf>
    <xf numFmtId="0" fontId="2" fillId="0" borderId="86" xfId="0" applyFont="1" applyBorder="1" applyAlignment="1">
      <alignment horizontal="center" vertical="center" wrapText="1"/>
    </xf>
    <xf numFmtId="0" fontId="2" fillId="0" borderId="114" xfId="0" applyFont="1" applyBorder="1" applyAlignment="1">
      <alignment horizontal="center" vertical="center" wrapText="1"/>
    </xf>
    <xf numFmtId="0" fontId="2" fillId="0" borderId="87" xfId="0" applyFont="1" applyBorder="1" applyAlignment="1">
      <alignment horizontal="center" vertical="center" wrapText="1"/>
    </xf>
    <xf numFmtId="0" fontId="10" fillId="11" borderId="22" xfId="0" applyFont="1" applyFill="1" applyBorder="1" applyAlignment="1" applyProtection="1">
      <alignment horizontal="center"/>
      <protection locked="0"/>
    </xf>
    <xf numFmtId="0" fontId="10" fillId="11" borderId="24" xfId="0" applyFont="1" applyFill="1" applyBorder="1" applyAlignment="1" applyProtection="1">
      <alignment horizontal="center"/>
      <protection locked="0"/>
    </xf>
    <xf numFmtId="0" fontId="7" fillId="7" borderId="12" xfId="5" applyBorder="1" applyAlignment="1" applyProtection="1">
      <alignment horizontal="center" vertical="center" wrapText="1"/>
    </xf>
    <xf numFmtId="0" fontId="0" fillId="8" borderId="22" xfId="0" applyFill="1" applyBorder="1" applyAlignment="1" applyProtection="1">
      <alignment horizontal="left" vertical="center"/>
      <protection locked="0"/>
    </xf>
    <xf numFmtId="0" fontId="0" fillId="8" borderId="23" xfId="0" applyFill="1" applyBorder="1" applyAlignment="1" applyProtection="1">
      <alignment horizontal="left" vertical="center"/>
      <protection locked="0"/>
    </xf>
    <xf numFmtId="0" fontId="0" fillId="8" borderId="24" xfId="0" applyFill="1" applyBorder="1" applyAlignment="1" applyProtection="1">
      <alignment horizontal="left" vertical="center"/>
      <protection locked="0"/>
    </xf>
    <xf numFmtId="0" fontId="4" fillId="0" borderId="27" xfId="0" applyFont="1" applyBorder="1"/>
    <xf numFmtId="0" fontId="4" fillId="0" borderId="21" xfId="0" applyFont="1" applyBorder="1"/>
    <xf numFmtId="0" fontId="4" fillId="0" borderId="28" xfId="0" applyFont="1" applyBorder="1"/>
    <xf numFmtId="0" fontId="5" fillId="8" borderId="4" xfId="0" applyFont="1" applyFill="1" applyBorder="1" applyAlignment="1" applyProtection="1">
      <alignment horizontal="left" vertical="top" wrapText="1"/>
      <protection locked="0"/>
    </xf>
    <xf numFmtId="0" fontId="5" fillId="8" borderId="0" xfId="0" applyFont="1" applyFill="1" applyAlignment="1" applyProtection="1">
      <alignment horizontal="left" vertical="top" wrapText="1"/>
      <protection locked="0"/>
    </xf>
    <xf numFmtId="0" fontId="5" fillId="8" borderId="5" xfId="0" applyFont="1" applyFill="1" applyBorder="1" applyAlignment="1" applyProtection="1">
      <alignment horizontal="left" vertical="top" wrapText="1"/>
      <protection locked="0"/>
    </xf>
    <xf numFmtId="0" fontId="5" fillId="8" borderId="25" xfId="0" applyFont="1" applyFill="1" applyBorder="1" applyAlignment="1" applyProtection="1">
      <alignment horizontal="left" vertical="top" wrapText="1"/>
      <protection locked="0"/>
    </xf>
    <xf numFmtId="0" fontId="5" fillId="8" borderId="16" xfId="0" applyFont="1" applyFill="1" applyBorder="1" applyAlignment="1" applyProtection="1">
      <alignment horizontal="left" vertical="top" wrapText="1"/>
      <protection locked="0"/>
    </xf>
    <xf numFmtId="0" fontId="5" fillId="8" borderId="26" xfId="0" applyFont="1" applyFill="1" applyBorder="1" applyAlignment="1" applyProtection="1">
      <alignment horizontal="left" vertical="top" wrapText="1"/>
      <protection locked="0"/>
    </xf>
    <xf numFmtId="0" fontId="10" fillId="2" borderId="1" xfId="0" applyFont="1" applyFill="1" applyBorder="1" applyAlignment="1" applyProtection="1">
      <alignment horizontal="center"/>
      <protection locked="0"/>
    </xf>
    <xf numFmtId="0" fontId="10" fillId="2" borderId="3" xfId="0" applyFont="1" applyFill="1" applyBorder="1" applyAlignment="1" applyProtection="1">
      <alignment horizontal="center"/>
      <protection locked="0"/>
    </xf>
    <xf numFmtId="0" fontId="0" fillId="2" borderId="6" xfId="0" applyFill="1" applyBorder="1" applyAlignment="1" applyProtection="1">
      <alignment horizontal="left" vertical="top"/>
      <protection locked="0"/>
    </xf>
    <xf numFmtId="0" fontId="0" fillId="2" borderId="7" xfId="0" applyFill="1" applyBorder="1" applyAlignment="1" applyProtection="1">
      <alignment horizontal="left" vertical="top"/>
      <protection locked="0"/>
    </xf>
    <xf numFmtId="0" fontId="0" fillId="2" borderId="8" xfId="0" applyFill="1" applyBorder="1" applyAlignment="1" applyProtection="1">
      <alignment horizontal="left" vertical="top"/>
      <protection locked="0"/>
    </xf>
    <xf numFmtId="0" fontId="8" fillId="3" borderId="3" xfId="0" applyFont="1" applyFill="1" applyBorder="1" applyAlignment="1">
      <alignment horizontal="right"/>
    </xf>
    <xf numFmtId="0" fontId="38" fillId="0" borderId="82" xfId="0" applyFont="1" applyBorder="1" applyAlignment="1">
      <alignment horizontal="center" wrapText="1"/>
    </xf>
    <xf numFmtId="0" fontId="0" fillId="0" borderId="91" xfId="0" applyBorder="1" applyAlignment="1">
      <alignment horizontal="center" wrapText="1"/>
    </xf>
    <xf numFmtId="0" fontId="0" fillId="0" borderId="83" xfId="0" applyBorder="1" applyAlignment="1">
      <alignment horizontal="center" wrapText="1"/>
    </xf>
    <xf numFmtId="0" fontId="0" fillId="0" borderId="84" xfId="0" applyBorder="1" applyAlignment="1">
      <alignment horizontal="center" wrapText="1"/>
    </xf>
    <xf numFmtId="0" fontId="0" fillId="0" borderId="0" xfId="0" applyAlignment="1">
      <alignment horizontal="center" wrapText="1"/>
    </xf>
    <xf numFmtId="0" fontId="0" fillId="0" borderId="85" xfId="0" applyBorder="1" applyAlignment="1">
      <alignment horizontal="center" wrapText="1"/>
    </xf>
    <xf numFmtId="0" fontId="0" fillId="0" borderId="86" xfId="0" applyBorder="1" applyAlignment="1">
      <alignment horizontal="center" wrapText="1"/>
    </xf>
    <xf numFmtId="0" fontId="0" fillId="0" borderId="114" xfId="0" applyBorder="1" applyAlignment="1">
      <alignment horizontal="center" wrapText="1"/>
    </xf>
    <xf numFmtId="0" fontId="0" fillId="0" borderId="87" xfId="0" applyBorder="1" applyAlignment="1">
      <alignment horizontal="center" wrapText="1"/>
    </xf>
    <xf numFmtId="0" fontId="7" fillId="7" borderId="18" xfId="5" applyBorder="1" applyAlignment="1" applyProtection="1">
      <alignment horizontal="center" vertical="center"/>
    </xf>
    <xf numFmtId="0" fontId="7" fillId="7" borderId="19" xfId="5" applyBorder="1" applyAlignment="1" applyProtection="1">
      <alignment horizontal="center" vertical="center"/>
    </xf>
    <xf numFmtId="0" fontId="0" fillId="8" borderId="1" xfId="0" applyFill="1" applyBorder="1" applyAlignment="1" applyProtection="1">
      <alignment horizontal="left" vertical="center"/>
      <protection locked="0"/>
    </xf>
    <xf numFmtId="0" fontId="0" fillId="8" borderId="2" xfId="0" applyFill="1" applyBorder="1" applyAlignment="1" applyProtection="1">
      <alignment horizontal="left" vertical="center"/>
      <protection locked="0"/>
    </xf>
    <xf numFmtId="0" fontId="0" fillId="8" borderId="3" xfId="0" applyFill="1" applyBorder="1" applyAlignment="1" applyProtection="1">
      <alignment horizontal="left" vertical="center"/>
      <protection locked="0"/>
    </xf>
    <xf numFmtId="0" fontId="7" fillId="7" borderId="18" xfId="5" applyBorder="1" applyAlignment="1" applyProtection="1">
      <alignment horizontal="center"/>
    </xf>
    <xf numFmtId="0" fontId="7" fillId="7" borderId="19" xfId="5" applyBorder="1" applyAlignment="1" applyProtection="1">
      <alignment horizontal="center"/>
    </xf>
    <xf numFmtId="0" fontId="7" fillId="7" borderId="20" xfId="5" applyBorder="1" applyAlignment="1" applyProtection="1">
      <alignment horizontal="center"/>
    </xf>
    <xf numFmtId="0" fontId="11" fillId="0" borderId="3" xfId="0" applyFont="1" applyBorder="1" applyAlignment="1">
      <alignment horizontal="right"/>
    </xf>
    <xf numFmtId="0" fontId="11" fillId="0" borderId="18" xfId="0" applyFont="1" applyBorder="1" applyAlignment="1">
      <alignment horizontal="right"/>
    </xf>
    <xf numFmtId="0" fontId="11" fillId="0" borderId="19" xfId="0" applyFont="1" applyBorder="1" applyAlignment="1">
      <alignment horizontal="right"/>
    </xf>
    <xf numFmtId="0" fontId="11" fillId="0" borderId="20" xfId="0" applyFont="1" applyBorder="1" applyAlignment="1">
      <alignment horizontal="right"/>
    </xf>
    <xf numFmtId="0" fontId="4" fillId="0" borderId="27" xfId="0" applyFont="1" applyBorder="1" applyAlignment="1">
      <alignment horizontal="center"/>
    </xf>
    <xf numFmtId="0" fontId="4" fillId="0" borderId="21" xfId="0" applyFont="1" applyBorder="1" applyAlignment="1">
      <alignment horizontal="center"/>
    </xf>
    <xf numFmtId="0" fontId="4" fillId="0" borderId="28" xfId="0" applyFont="1" applyBorder="1" applyAlignment="1">
      <alignment horizontal="center"/>
    </xf>
    <xf numFmtId="0" fontId="0" fillId="0" borderId="91"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0" xfId="0"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114" xfId="0" applyBorder="1" applyAlignment="1">
      <alignment horizontal="center" vertical="center" wrapText="1"/>
    </xf>
    <xf numFmtId="0" fontId="0" fillId="0" borderId="87" xfId="0" applyBorder="1" applyAlignment="1">
      <alignment horizontal="center" vertical="center" wrapText="1"/>
    </xf>
    <xf numFmtId="0" fontId="10" fillId="11" borderId="6" xfId="0" applyFont="1" applyFill="1" applyBorder="1" applyAlignment="1">
      <alignment horizontal="center"/>
    </xf>
    <xf numFmtId="0" fontId="10" fillId="11" borderId="8" xfId="0" applyFont="1" applyFill="1" applyBorder="1" applyAlignment="1">
      <alignment horizontal="center"/>
    </xf>
    <xf numFmtId="0" fontId="5" fillId="8" borderId="12" xfId="0" applyFont="1" applyFill="1" applyBorder="1" applyAlignment="1" applyProtection="1">
      <alignment horizontal="left" vertical="top" wrapText="1"/>
      <protection locked="0"/>
    </xf>
    <xf numFmtId="0" fontId="0" fillId="6" borderId="1" xfId="0" applyFill="1" applyBorder="1" applyAlignment="1" applyProtection="1">
      <alignment horizontal="left" vertical="top" wrapText="1"/>
      <protection locked="0"/>
    </xf>
    <xf numFmtId="0" fontId="0" fillId="6" borderId="2" xfId="0" applyFill="1" applyBorder="1" applyAlignment="1" applyProtection="1">
      <alignment horizontal="left" vertical="top" wrapText="1"/>
      <protection locked="0"/>
    </xf>
    <xf numFmtId="0" fontId="0" fillId="6" borderId="3" xfId="0" applyFill="1" applyBorder="1" applyAlignment="1" applyProtection="1">
      <alignment horizontal="left" vertical="top" wrapText="1"/>
      <protection locked="0"/>
    </xf>
    <xf numFmtId="0" fontId="4" fillId="0" borderId="6"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8" xfId="0" applyFont="1" applyBorder="1" applyAlignment="1" applyProtection="1">
      <alignment horizontal="center" vertical="center" wrapText="1"/>
      <protection locked="0"/>
    </xf>
    <xf numFmtId="0" fontId="0" fillId="6" borderId="4" xfId="0" applyFill="1" applyBorder="1" applyAlignment="1">
      <alignment horizontal="left" vertical="center"/>
    </xf>
    <xf numFmtId="0" fontId="0" fillId="6" borderId="0" xfId="0" applyFill="1" applyAlignment="1">
      <alignment horizontal="left" vertical="center"/>
    </xf>
    <xf numFmtId="0" fontId="0" fillId="6" borderId="5" xfId="0" applyFill="1" applyBorder="1" applyAlignment="1">
      <alignment horizontal="left" vertical="center"/>
    </xf>
    <xf numFmtId="0" fontId="0" fillId="6" borderId="6" xfId="0" applyFill="1" applyBorder="1" applyAlignment="1">
      <alignment horizontal="left" vertical="center"/>
    </xf>
    <xf numFmtId="0" fontId="0" fillId="6" borderId="7" xfId="0" applyFill="1" applyBorder="1" applyAlignment="1">
      <alignment horizontal="left" vertical="center"/>
    </xf>
    <xf numFmtId="0" fontId="0" fillId="6" borderId="8" xfId="0" applyFill="1" applyBorder="1" applyAlignment="1">
      <alignment horizontal="left" vertical="center"/>
    </xf>
    <xf numFmtId="0" fontId="0" fillId="0" borderId="1" xfId="0" applyBorder="1" applyAlignment="1">
      <alignment horizontal="left"/>
    </xf>
    <xf numFmtId="0" fontId="0" fillId="0" borderId="2" xfId="0" applyBorder="1" applyAlignment="1">
      <alignment horizontal="left"/>
    </xf>
    <xf numFmtId="0" fontId="0" fillId="0" borderId="3" xfId="0" applyBorder="1" applyAlignment="1">
      <alignment horizontal="left"/>
    </xf>
    <xf numFmtId="0" fontId="78" fillId="22" borderId="7" xfId="1" applyFont="1" applyFill="1" applyBorder="1" applyAlignment="1" applyProtection="1">
      <alignment horizontal="center" vertical="center"/>
    </xf>
    <xf numFmtId="0" fontId="10" fillId="18" borderId="4" xfId="0" applyFont="1" applyFill="1" applyBorder="1" applyAlignment="1">
      <alignment horizontal="left" vertical="top" wrapText="1"/>
    </xf>
    <xf numFmtId="0" fontId="10" fillId="18" borderId="0" xfId="0" applyFont="1" applyFill="1" applyAlignment="1">
      <alignment horizontal="left" vertical="top" wrapText="1"/>
    </xf>
    <xf numFmtId="0" fontId="10" fillId="18" borderId="5" xfId="0" applyFont="1" applyFill="1" applyBorder="1" applyAlignment="1">
      <alignment horizontal="left" vertical="top" wrapText="1"/>
    </xf>
    <xf numFmtId="0" fontId="3" fillId="22" borderId="6" xfId="0" applyFont="1" applyFill="1" applyBorder="1" applyAlignment="1">
      <alignment horizontal="left" vertical="top"/>
    </xf>
    <xf numFmtId="0" fontId="3" fillId="22" borderId="7" xfId="0" applyFont="1" applyFill="1" applyBorder="1" applyAlignment="1">
      <alignment horizontal="left" vertical="top"/>
    </xf>
    <xf numFmtId="0" fontId="3" fillId="22" borderId="8" xfId="0" applyFont="1" applyFill="1" applyBorder="1" applyAlignment="1">
      <alignment horizontal="left" vertical="top"/>
    </xf>
    <xf numFmtId="0" fontId="3" fillId="18" borderId="4" xfId="0" applyFont="1" applyFill="1" applyBorder="1" applyAlignment="1">
      <alignment horizontal="left"/>
    </xf>
    <xf numFmtId="0" fontId="3" fillId="18" borderId="0" xfId="0" applyFont="1" applyFill="1" applyAlignment="1">
      <alignment horizontal="left"/>
    </xf>
    <xf numFmtId="0" fontId="3" fillId="18" borderId="5" xfId="0" applyFont="1" applyFill="1" applyBorder="1" applyAlignment="1">
      <alignment horizontal="left"/>
    </xf>
    <xf numFmtId="0" fontId="0" fillId="18" borderId="4" xfId="0" applyFill="1" applyBorder="1" applyAlignment="1">
      <alignment horizontal="left" vertical="top" wrapText="1"/>
    </xf>
    <xf numFmtId="0" fontId="0" fillId="18" borderId="0" xfId="0" applyFill="1" applyAlignment="1">
      <alignment horizontal="left" vertical="top" wrapText="1"/>
    </xf>
    <xf numFmtId="0" fontId="0" fillId="18" borderId="5" xfId="0" applyFill="1" applyBorder="1" applyAlignment="1">
      <alignment horizontal="left" vertical="top" wrapText="1"/>
    </xf>
    <xf numFmtId="0" fontId="4" fillId="15" borderId="1" xfId="8" applyFill="1" applyBorder="1" applyAlignment="1" applyProtection="1">
      <alignment horizontal="right" vertical="center"/>
    </xf>
    <xf numFmtId="0" fontId="4" fillId="15" borderId="2" xfId="8" applyFill="1" applyBorder="1" applyAlignment="1" applyProtection="1">
      <alignment horizontal="right" vertical="center"/>
    </xf>
    <xf numFmtId="0" fontId="4" fillId="15" borderId="3" xfId="8" applyFill="1" applyBorder="1" applyAlignment="1" applyProtection="1">
      <alignment horizontal="right" vertical="center"/>
    </xf>
    <xf numFmtId="0" fontId="61" fillId="20" borderId="4" xfId="3" applyFont="1" applyFill="1" applyBorder="1" applyAlignment="1" applyProtection="1">
      <alignment horizontal="center" vertical="center"/>
    </xf>
    <xf numFmtId="0" fontId="61" fillId="20" borderId="0" xfId="3" applyFont="1" applyFill="1" applyBorder="1" applyAlignment="1" applyProtection="1">
      <alignment horizontal="center" vertical="center"/>
    </xf>
    <xf numFmtId="166" fontId="0" fillId="15" borderId="31" xfId="0" applyNumberFormat="1" applyFill="1" applyBorder="1" applyAlignment="1">
      <alignment horizontal="left"/>
    </xf>
    <xf numFmtId="166" fontId="0" fillId="15" borderId="32" xfId="0" applyNumberFormat="1" applyFill="1" applyBorder="1" applyAlignment="1">
      <alignment horizontal="left"/>
    </xf>
    <xf numFmtId="166" fontId="0" fillId="15" borderId="34" xfId="0" applyNumberFormat="1" applyFill="1" applyBorder="1" applyAlignment="1">
      <alignment horizontal="left"/>
    </xf>
    <xf numFmtId="166" fontId="0" fillId="15" borderId="35" xfId="0" applyNumberFormat="1" applyFill="1" applyBorder="1" applyAlignment="1">
      <alignment horizontal="left"/>
    </xf>
    <xf numFmtId="0" fontId="48" fillId="24" borderId="114" xfId="1" applyFont="1" applyFill="1" applyBorder="1" applyAlignment="1" applyProtection="1">
      <alignment horizontal="center" vertical="center"/>
    </xf>
    <xf numFmtId="0" fontId="82" fillId="23" borderId="9" xfId="0" applyFont="1" applyFill="1" applyBorder="1" applyAlignment="1">
      <alignment horizontal="center"/>
    </xf>
    <xf numFmtId="0" fontId="82" fillId="23" borderId="10" xfId="0" applyFont="1" applyFill="1" applyBorder="1" applyAlignment="1">
      <alignment horizontal="center"/>
    </xf>
    <xf numFmtId="0" fontId="82" fillId="23" borderId="11" xfId="0" applyFont="1" applyFill="1" applyBorder="1" applyAlignment="1">
      <alignment horizontal="center"/>
    </xf>
    <xf numFmtId="0" fontId="5" fillId="0" borderId="22" xfId="0" applyFont="1" applyBorder="1" applyAlignment="1">
      <alignment horizontal="justify" vertical="top"/>
    </xf>
    <xf numFmtId="0" fontId="5" fillId="0" borderId="23" xfId="0" applyFont="1" applyBorder="1" applyAlignment="1">
      <alignment horizontal="justify" vertical="top"/>
    </xf>
    <xf numFmtId="0" fontId="5" fillId="0" borderId="24" xfId="0" applyFont="1" applyBorder="1" applyAlignment="1">
      <alignment horizontal="justify" vertical="top"/>
    </xf>
    <xf numFmtId="0" fontId="0" fillId="6" borderId="4" xfId="0" applyFill="1" applyBorder="1" applyAlignment="1" applyProtection="1">
      <alignment horizontal="left" vertical="top" wrapText="1"/>
      <protection locked="0"/>
    </xf>
    <xf numFmtId="0" fontId="0" fillId="6" borderId="0" xfId="0" applyFill="1" applyAlignment="1" applyProtection="1">
      <alignment horizontal="left" vertical="top" wrapText="1"/>
      <protection locked="0"/>
    </xf>
    <xf numFmtId="0" fontId="0" fillId="6" borderId="5" xfId="0" applyFill="1" applyBorder="1" applyAlignment="1" applyProtection="1">
      <alignment horizontal="left" vertical="top" wrapText="1"/>
      <protection locked="0"/>
    </xf>
    <xf numFmtId="0" fontId="0" fillId="6" borderId="6" xfId="0" applyFill="1" applyBorder="1" applyAlignment="1" applyProtection="1">
      <alignment horizontal="left" vertical="top" wrapText="1"/>
      <protection locked="0"/>
    </xf>
    <xf numFmtId="0" fontId="0" fillId="6" borderId="7" xfId="0" applyFill="1" applyBorder="1" applyAlignment="1" applyProtection="1">
      <alignment horizontal="left" vertical="top" wrapText="1"/>
      <protection locked="0"/>
    </xf>
    <xf numFmtId="0" fontId="0" fillId="6" borderId="8" xfId="0" applyFill="1" applyBorder="1" applyAlignment="1" applyProtection="1">
      <alignment horizontal="left" vertical="top" wrapText="1"/>
      <protection locked="0"/>
    </xf>
    <xf numFmtId="0" fontId="0" fillId="8" borderId="9" xfId="0" applyFill="1" applyBorder="1" applyAlignment="1" applyProtection="1">
      <alignment horizontal="left" vertical="top" wrapText="1"/>
      <protection locked="0"/>
    </xf>
    <xf numFmtId="0" fontId="0" fillId="8" borderId="10" xfId="0" applyFill="1" applyBorder="1" applyAlignment="1" applyProtection="1">
      <alignment horizontal="left" vertical="top" wrapText="1"/>
      <protection locked="0"/>
    </xf>
    <xf numFmtId="0" fontId="0" fillId="8" borderId="11" xfId="0" applyFill="1" applyBorder="1" applyAlignment="1" applyProtection="1">
      <alignment horizontal="left" vertical="top" wrapText="1"/>
      <protection locked="0"/>
    </xf>
    <xf numFmtId="0" fontId="0" fillId="8" borderId="4" xfId="0" applyFill="1" applyBorder="1" applyAlignment="1" applyProtection="1">
      <alignment horizontal="left" vertical="top" wrapText="1"/>
      <protection locked="0"/>
    </xf>
    <xf numFmtId="0" fontId="0" fillId="8" borderId="0" xfId="0" applyFill="1" applyAlignment="1" applyProtection="1">
      <alignment horizontal="left" vertical="top" wrapText="1"/>
      <protection locked="0"/>
    </xf>
    <xf numFmtId="0" fontId="0" fillId="8" borderId="5" xfId="0" applyFill="1" applyBorder="1" applyAlignment="1" applyProtection="1">
      <alignment horizontal="left" vertical="top" wrapText="1"/>
      <protection locked="0"/>
    </xf>
    <xf numFmtId="49" fontId="0" fillId="8" borderId="1" xfId="0" applyNumberFormat="1" applyFill="1" applyBorder="1" applyAlignment="1" applyProtection="1">
      <alignment horizontal="left"/>
      <protection locked="0"/>
    </xf>
    <xf numFmtId="49" fontId="0" fillId="8" borderId="2" xfId="0" applyNumberFormat="1" applyFill="1" applyBorder="1" applyAlignment="1" applyProtection="1">
      <alignment horizontal="left"/>
      <protection locked="0"/>
    </xf>
    <xf numFmtId="49" fontId="0" fillId="8" borderId="3" xfId="0" applyNumberFormat="1" applyFill="1" applyBorder="1" applyAlignment="1" applyProtection="1">
      <alignment horizontal="left"/>
      <protection locked="0"/>
    </xf>
    <xf numFmtId="0" fontId="48" fillId="9" borderId="1" xfId="0" applyFont="1" applyFill="1" applyBorder="1" applyAlignment="1">
      <alignment horizontal="center" vertical="top"/>
    </xf>
    <xf numFmtId="0" fontId="48" fillId="9" borderId="2" xfId="0" applyFont="1" applyFill="1" applyBorder="1" applyAlignment="1">
      <alignment horizontal="center" vertical="top"/>
    </xf>
    <xf numFmtId="0" fontId="48" fillId="9" borderId="3" xfId="0" applyFont="1" applyFill="1" applyBorder="1" applyAlignment="1">
      <alignment horizontal="center" vertical="top"/>
    </xf>
    <xf numFmtId="0" fontId="5" fillId="0" borderId="22" xfId="0" applyFont="1" applyBorder="1" applyAlignment="1">
      <alignment horizontal="center" vertical="top"/>
    </xf>
    <xf numFmtId="0" fontId="5" fillId="0" borderId="23" xfId="0" applyFont="1" applyBorder="1" applyAlignment="1">
      <alignment horizontal="center" vertical="top"/>
    </xf>
    <xf numFmtId="0" fontId="5" fillId="0" borderId="24" xfId="0" applyFont="1" applyBorder="1" applyAlignment="1">
      <alignment horizontal="center" vertical="top"/>
    </xf>
    <xf numFmtId="0" fontId="7" fillId="7" borderId="10" xfId="5" applyBorder="1" applyAlignment="1" applyProtection="1">
      <alignment horizontal="center"/>
    </xf>
    <xf numFmtId="0" fontId="7" fillId="7" borderId="11" xfId="5" applyBorder="1" applyAlignment="1" applyProtection="1">
      <alignment horizontal="center"/>
    </xf>
    <xf numFmtId="0" fontId="0" fillId="6" borderId="1" xfId="0" applyFill="1" applyBorder="1" applyAlignment="1">
      <alignment horizontal="left"/>
    </xf>
    <xf numFmtId="0" fontId="0" fillId="6" borderId="2" xfId="0" applyFill="1" applyBorder="1" applyAlignment="1">
      <alignment horizontal="left"/>
    </xf>
    <xf numFmtId="0" fontId="0" fillId="6" borderId="3" xfId="0" applyFill="1" applyBorder="1" applyAlignment="1">
      <alignment horizontal="left"/>
    </xf>
    <xf numFmtId="0" fontId="3" fillId="0" borderId="0" xfId="0" applyFont="1" applyAlignment="1">
      <alignment horizontal="left" vertical="top"/>
    </xf>
    <xf numFmtId="0" fontId="3" fillId="0" borderId="0" xfId="0" applyFont="1" applyAlignment="1">
      <alignment horizontal="left" vertical="top" wrapText="1"/>
    </xf>
    <xf numFmtId="0" fontId="3" fillId="0" borderId="0" xfId="0" applyFont="1" applyAlignment="1">
      <alignment horizontal="left"/>
    </xf>
    <xf numFmtId="0" fontId="4" fillId="0" borderId="1" xfId="0" applyFont="1" applyBorder="1"/>
    <xf numFmtId="0" fontId="4" fillId="0" borderId="2" xfId="0" applyFont="1" applyBorder="1"/>
    <xf numFmtId="0" fontId="4" fillId="0" borderId="3" xfId="0" applyFont="1" applyBorder="1"/>
    <xf numFmtId="49" fontId="0" fillId="8" borderId="22" xfId="0" applyNumberFormat="1" applyFill="1" applyBorder="1" applyAlignment="1" applyProtection="1">
      <alignment horizontal="left"/>
      <protection locked="0"/>
    </xf>
    <xf numFmtId="49" fontId="0" fillId="8" borderId="23" xfId="0" applyNumberFormat="1" applyFill="1" applyBorder="1" applyAlignment="1" applyProtection="1">
      <alignment horizontal="left"/>
      <protection locked="0"/>
    </xf>
    <xf numFmtId="49" fontId="0" fillId="8" borderId="24" xfId="0" applyNumberFormat="1" applyFill="1" applyBorder="1" applyAlignment="1" applyProtection="1">
      <alignment horizontal="left"/>
      <protection locked="0"/>
    </xf>
    <xf numFmtId="0" fontId="3" fillId="0" borderId="10" xfId="0" applyFont="1" applyBorder="1" applyAlignment="1">
      <alignment horizontal="left"/>
    </xf>
    <xf numFmtId="0" fontId="10" fillId="0" borderId="0" xfId="0" applyFont="1" applyAlignment="1">
      <alignment horizontal="left" vertical="top" wrapText="1"/>
    </xf>
    <xf numFmtId="0" fontId="4" fillId="0" borderId="0" xfId="0" applyFont="1" applyAlignment="1">
      <alignment horizontal="left" vertical="top" wrapText="1"/>
    </xf>
    <xf numFmtId="0" fontId="0" fillId="4" borderId="27" xfId="0" applyFill="1" applyBorder="1" applyAlignment="1">
      <alignment horizontal="left" vertical="top"/>
    </xf>
    <xf numFmtId="0" fontId="0" fillId="4" borderId="21" xfId="0" applyFill="1" applyBorder="1" applyAlignment="1">
      <alignment horizontal="left" vertical="top"/>
    </xf>
    <xf numFmtId="0" fontId="0" fillId="4" borderId="28" xfId="0" applyFill="1" applyBorder="1" applyAlignment="1">
      <alignment horizontal="left" vertical="top"/>
    </xf>
    <xf numFmtId="0" fontId="0" fillId="4" borderId="0" xfId="0" applyFill="1" applyAlignment="1">
      <alignment horizontal="left" vertical="top" wrapText="1"/>
    </xf>
    <xf numFmtId="0" fontId="0" fillId="4" borderId="5" xfId="0" applyFill="1" applyBorder="1" applyAlignment="1">
      <alignment horizontal="left" vertical="top" wrapText="1"/>
    </xf>
    <xf numFmtId="0" fontId="0" fillId="4" borderId="16" xfId="0" applyFill="1" applyBorder="1" applyAlignment="1">
      <alignment horizontal="left" vertical="top" wrapText="1"/>
    </xf>
    <xf numFmtId="0" fontId="0" fillId="4" borderId="26" xfId="0" applyFill="1" applyBorder="1" applyAlignment="1">
      <alignment horizontal="left" vertical="top" wrapText="1"/>
    </xf>
    <xf numFmtId="0" fontId="6" fillId="22" borderId="91" xfId="0" applyFont="1" applyFill="1" applyBorder="1" applyAlignment="1">
      <alignment horizontal="center"/>
    </xf>
    <xf numFmtId="0" fontId="18" fillId="7" borderId="18" xfId="4" applyBorder="1" applyAlignment="1" applyProtection="1">
      <alignment horizontal="center"/>
    </xf>
    <xf numFmtId="0" fontId="18" fillId="7" borderId="19" xfId="4" applyBorder="1" applyAlignment="1" applyProtection="1">
      <alignment horizontal="center"/>
    </xf>
    <xf numFmtId="0" fontId="18" fillId="7" borderId="20" xfId="4" applyBorder="1" applyAlignment="1" applyProtection="1">
      <alignment horizontal="center"/>
    </xf>
    <xf numFmtId="0" fontId="0" fillId="12" borderId="0" xfId="0" applyFill="1" applyAlignment="1">
      <alignment vertical="top"/>
    </xf>
    <xf numFmtId="0" fontId="0" fillId="12" borderId="5" xfId="0" applyFill="1" applyBorder="1" applyAlignment="1">
      <alignment vertical="top"/>
    </xf>
    <xf numFmtId="0" fontId="0" fillId="2" borderId="4" xfId="0"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0" fillId="2" borderId="6" xfId="0" applyFill="1" applyBorder="1" applyAlignment="1">
      <alignment horizontal="left" vertical="top"/>
    </xf>
    <xf numFmtId="0" fontId="0" fillId="2" borderId="7" xfId="0" applyFill="1" applyBorder="1" applyAlignment="1">
      <alignment horizontal="left" vertical="top"/>
    </xf>
    <xf numFmtId="0" fontId="0" fillId="2" borderId="8" xfId="0" applyFill="1" applyBorder="1" applyAlignment="1">
      <alignment horizontal="left" vertical="top"/>
    </xf>
    <xf numFmtId="0" fontId="0" fillId="4" borderId="0" xfId="0" applyFill="1" applyAlignment="1">
      <alignment vertical="top" wrapText="1"/>
    </xf>
    <xf numFmtId="0" fontId="0" fillId="4" borderId="5" xfId="0" applyFill="1" applyBorder="1" applyAlignment="1">
      <alignment vertical="top" wrapText="1"/>
    </xf>
    <xf numFmtId="0" fontId="4" fillId="0" borderId="10" xfId="0" applyFont="1" applyBorder="1" applyAlignment="1">
      <alignment horizontal="center"/>
    </xf>
    <xf numFmtId="0" fontId="4" fillId="0" borderId="11" xfId="0" applyFont="1" applyBorder="1" applyAlignment="1">
      <alignment horizontal="center"/>
    </xf>
    <xf numFmtId="0" fontId="4" fillId="0" borderId="58" xfId="0" applyFont="1" applyBorder="1" applyAlignment="1">
      <alignment horizontal="center"/>
    </xf>
    <xf numFmtId="0" fontId="4" fillId="0" borderId="59" xfId="0" applyFont="1" applyBorder="1" applyAlignment="1">
      <alignment horizontal="center"/>
    </xf>
    <xf numFmtId="0" fontId="4" fillId="0" borderId="60" xfId="0" applyFont="1" applyBorder="1" applyAlignment="1">
      <alignment horizontal="center"/>
    </xf>
    <xf numFmtId="0" fontId="0" fillId="14" borderId="27" xfId="0" applyFill="1" applyBorder="1" applyAlignment="1">
      <alignment vertical="top"/>
    </xf>
    <xf numFmtId="0" fontId="0" fillId="14" borderId="21" xfId="0" applyFill="1" applyBorder="1" applyAlignment="1">
      <alignment vertical="top"/>
    </xf>
    <xf numFmtId="0" fontId="0" fillId="14" borderId="28" xfId="0" applyFill="1" applyBorder="1" applyAlignment="1">
      <alignment vertical="top"/>
    </xf>
    <xf numFmtId="0" fontId="0" fillId="8" borderId="31" xfId="0" applyFill="1" applyBorder="1" applyProtection="1">
      <protection locked="0"/>
    </xf>
    <xf numFmtId="0" fontId="0" fillId="8" borderId="52" xfId="0" applyFill="1" applyBorder="1" applyProtection="1">
      <protection locked="0"/>
    </xf>
    <xf numFmtId="0" fontId="10" fillId="9" borderId="4" xfId="0" applyFont="1" applyFill="1" applyBorder="1" applyAlignment="1">
      <alignment horizontal="left"/>
    </xf>
    <xf numFmtId="0" fontId="10" fillId="9" borderId="0" xfId="0" applyFont="1" applyFill="1" applyAlignment="1">
      <alignment horizontal="left"/>
    </xf>
    <xf numFmtId="0" fontId="0" fillId="12" borderId="25" xfId="0" applyFill="1" applyBorder="1" applyAlignment="1">
      <alignment vertical="top"/>
    </xf>
    <xf numFmtId="0" fontId="0" fillId="12" borderId="16" xfId="0" applyFill="1" applyBorder="1" applyAlignment="1">
      <alignment vertical="top"/>
    </xf>
    <xf numFmtId="0" fontId="0" fillId="12" borderId="26" xfId="0" applyFill="1" applyBorder="1" applyAlignment="1">
      <alignment vertical="top"/>
    </xf>
    <xf numFmtId="0" fontId="0" fillId="8" borderId="34" xfId="0" applyFill="1" applyBorder="1" applyProtection="1">
      <protection locked="0"/>
    </xf>
    <xf numFmtId="0" fontId="0" fillId="8" borderId="53" xfId="0" applyFill="1" applyBorder="1" applyProtection="1">
      <protection locked="0"/>
    </xf>
    <xf numFmtId="0" fontId="0" fillId="4" borderId="16" xfId="0" applyFill="1" applyBorder="1" applyAlignment="1">
      <alignment vertical="top"/>
    </xf>
    <xf numFmtId="0" fontId="0" fillId="4" borderId="26" xfId="0" applyFill="1" applyBorder="1" applyAlignment="1">
      <alignment vertical="top"/>
    </xf>
    <xf numFmtId="0" fontId="0" fillId="12" borderId="0" xfId="0" applyFill="1" applyAlignment="1">
      <alignment horizontal="left" vertical="top" wrapText="1"/>
    </xf>
    <xf numFmtId="0" fontId="0" fillId="12" borderId="5" xfId="0" applyFill="1" applyBorder="1" applyAlignment="1">
      <alignment horizontal="left" vertical="top" wrapText="1"/>
    </xf>
    <xf numFmtId="0" fontId="0" fillId="8" borderId="55" xfId="0" applyFill="1" applyBorder="1" applyProtection="1">
      <protection locked="0"/>
    </xf>
    <xf numFmtId="0" fontId="0" fillId="8" borderId="54" xfId="0" applyFill="1" applyBorder="1" applyProtection="1">
      <protection locked="0"/>
    </xf>
    <xf numFmtId="0" fontId="0" fillId="4" borderId="0" xfId="0" applyFill="1" applyAlignment="1">
      <alignment vertical="top"/>
    </xf>
    <xf numFmtId="0" fontId="0" fillId="4" borderId="5" xfId="0" applyFill="1" applyBorder="1" applyAlignment="1">
      <alignment vertical="top"/>
    </xf>
    <xf numFmtId="0" fontId="0" fillId="12" borderId="27" xfId="0" applyFill="1" applyBorder="1" applyAlignment="1">
      <alignment horizontal="left" vertical="top" wrapText="1"/>
    </xf>
    <xf numFmtId="0" fontId="0" fillId="12" borderId="21" xfId="0" applyFill="1" applyBorder="1" applyAlignment="1">
      <alignment horizontal="left" vertical="top" wrapText="1"/>
    </xf>
    <xf numFmtId="0" fontId="0" fillId="12" borderId="28" xfId="0" applyFill="1" applyBorder="1" applyAlignment="1">
      <alignment horizontal="left" vertical="top" wrapText="1"/>
    </xf>
  </cellXfs>
  <cellStyles count="12">
    <cellStyle name="Calculation" xfId="6" builtinId="22"/>
    <cellStyle name="Currency" xfId="10" builtinId="4"/>
    <cellStyle name="Explanatory Text" xfId="7" builtinId="53"/>
    <cellStyle name="Followed Hyperlink" xfId="2" builtinId="9" customBuiltin="1"/>
    <cellStyle name="Heading 1" xfId="4" builtinId="16" customBuiltin="1"/>
    <cellStyle name="Heading 2" xfId="5" builtinId="17" customBuiltin="1"/>
    <cellStyle name="Hyperlink" xfId="1" builtinId="8" customBuiltin="1"/>
    <cellStyle name="Input" xfId="9" builtinId="20"/>
    <cellStyle name="Normal" xfId="0" builtinId="0"/>
    <cellStyle name="Output" xfId="11" builtinId="21"/>
    <cellStyle name="Title" xfId="3" builtinId="15" customBuiltin="1"/>
    <cellStyle name="Total" xfId="8" builtinId="25"/>
  </cellStyles>
  <dxfs count="116">
    <dxf>
      <fill>
        <patternFill>
          <bgColor theme="7" tint="0.79998168889431442"/>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0"/>
      </font>
      <fill>
        <patternFill>
          <bgColor rgb="FFFF0000"/>
        </patternFill>
      </fill>
    </dxf>
    <dxf>
      <font>
        <color theme="0"/>
      </font>
      <fill>
        <patternFill>
          <bgColor rgb="FFFF0000"/>
        </patternFill>
      </fill>
    </dxf>
    <dxf>
      <fill>
        <patternFill>
          <bgColor rgb="FFFFCCCC"/>
        </patternFill>
      </fill>
    </dxf>
    <dxf>
      <fill>
        <patternFill>
          <bgColor rgb="FFFFCCCC"/>
        </patternFill>
      </fill>
    </dxf>
    <dxf>
      <fill>
        <patternFill>
          <bgColor rgb="FFFFCCCC"/>
        </patternFill>
      </fill>
    </dxf>
    <dxf>
      <numFmt numFmtId="34" formatCode="_(&quot;$&quot;* #,##0.00_);_(&quot;$&quot;* \(#,##0.00\);_(&quot;$&quot;* &quot;-&quot;??_);_(@_)"/>
      <protection locked="1" hidden="0"/>
    </dxf>
    <dxf>
      <numFmt numFmtId="34" formatCode="_(&quot;$&quot;* #,##0.00_);_(&quot;$&quot;* \(#,##0.00\);_(&quot;$&quot;* &quot;-&quot;??_);_(@_)"/>
      <protection locked="1" hidden="0"/>
    </dxf>
    <dxf>
      <protection locked="1" hidden="0"/>
    </dxf>
    <dxf>
      <border outline="0">
        <left style="thin">
          <color indexed="64"/>
        </left>
        <right style="thin">
          <color indexed="64"/>
        </right>
      </border>
    </dxf>
    <dxf>
      <protection locked="1" hidden="0"/>
    </dxf>
    <dxf>
      <border outline="0">
        <bottom style="thin">
          <color indexed="64"/>
        </bottom>
      </border>
    </dxf>
    <dxf>
      <font>
        <b/>
        <i val="0"/>
        <strike val="0"/>
        <condense val="0"/>
        <extend val="0"/>
        <outline val="0"/>
        <shadow val="0"/>
        <u val="none"/>
        <vertAlign val="baseline"/>
        <sz val="11"/>
        <color theme="1"/>
        <name val="Calibri"/>
        <scheme val="minor"/>
      </font>
      <protection locked="1" hidden="0"/>
    </dxf>
  </dxfs>
  <tableStyles count="0" defaultTableStyle="TableStyleMedium2" defaultPivotStyle="PivotStyleLight16"/>
  <colors>
    <mruColors>
      <color rgb="FF009374"/>
      <color rgb="FFFFFFCC"/>
      <color rgb="FFFFCCCC"/>
      <color rgb="FFFFE5E8"/>
      <color rgb="FFFDFCCF"/>
      <color rgb="FFFF0000"/>
      <color rgb="FF405479"/>
      <color rgb="FFDFCEFF"/>
      <color rgb="FFFEDEF1"/>
      <color rgb="FFFAFA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4</xdr:col>
      <xdr:colOff>495300</xdr:colOff>
      <xdr:row>1</xdr:row>
      <xdr:rowOff>9525</xdr:rowOff>
    </xdr:from>
    <xdr:to>
      <xdr:col>5</xdr:col>
      <xdr:colOff>733425</xdr:colOff>
      <xdr:row>4</xdr:row>
      <xdr:rowOff>125257</xdr:rowOff>
    </xdr:to>
    <xdr:pic>
      <xdr:nvPicPr>
        <xdr:cNvPr id="3" name="Picture 1" descr=" SG_Bottom_CYMK">
          <a:extLst>
            <a:ext uri="{FF2B5EF4-FFF2-40B4-BE49-F238E27FC236}">
              <a16:creationId xmlns:a16="http://schemas.microsoft.com/office/drawing/2014/main" id="{51486C68-2EE5-5D4E-B17E-BCA952EEB2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50482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495300</xdr:colOff>
      <xdr:row>30</xdr:row>
      <xdr:rowOff>38100</xdr:rowOff>
    </xdr:from>
    <xdr:ext cx="1085850" cy="687232"/>
    <xdr:pic>
      <xdr:nvPicPr>
        <xdr:cNvPr id="4" name="Picture 1" descr=" SG_Bottom_CYMK">
          <a:extLst>
            <a:ext uri="{FF2B5EF4-FFF2-40B4-BE49-F238E27FC236}">
              <a16:creationId xmlns:a16="http://schemas.microsoft.com/office/drawing/2014/main" id="{FF306426-8DC3-41FB-ACBF-EBEE310486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533400"/>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59</xdr:row>
      <xdr:rowOff>38100</xdr:rowOff>
    </xdr:from>
    <xdr:ext cx="1085850" cy="687232"/>
    <xdr:pic>
      <xdr:nvPicPr>
        <xdr:cNvPr id="5" name="Picture 1" descr=" SG_Bottom_CYMK">
          <a:extLst>
            <a:ext uri="{FF2B5EF4-FFF2-40B4-BE49-F238E27FC236}">
              <a16:creationId xmlns:a16="http://schemas.microsoft.com/office/drawing/2014/main" id="{27729F7B-C82A-4955-9D28-8DE26D8DCF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88</xdr:row>
      <xdr:rowOff>38100</xdr:rowOff>
    </xdr:from>
    <xdr:ext cx="1085850" cy="687232"/>
    <xdr:pic>
      <xdr:nvPicPr>
        <xdr:cNvPr id="6" name="Picture 1" descr=" SG_Bottom_CYMK">
          <a:extLst>
            <a:ext uri="{FF2B5EF4-FFF2-40B4-BE49-F238E27FC236}">
              <a16:creationId xmlns:a16="http://schemas.microsoft.com/office/drawing/2014/main" id="{98E46033-D80A-40E8-AE5C-A73201BE76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117</xdr:row>
      <xdr:rowOff>38100</xdr:rowOff>
    </xdr:from>
    <xdr:ext cx="1085850" cy="687232"/>
    <xdr:pic>
      <xdr:nvPicPr>
        <xdr:cNvPr id="7" name="Picture 1" descr=" SG_Bottom_CYMK">
          <a:extLst>
            <a:ext uri="{FF2B5EF4-FFF2-40B4-BE49-F238E27FC236}">
              <a16:creationId xmlns:a16="http://schemas.microsoft.com/office/drawing/2014/main" id="{1DA2C48F-0ABA-422E-A7EF-8D34A45894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146</xdr:row>
      <xdr:rowOff>38100</xdr:rowOff>
    </xdr:from>
    <xdr:ext cx="1085850" cy="687232"/>
    <xdr:pic>
      <xdr:nvPicPr>
        <xdr:cNvPr id="8" name="Picture 1" descr=" SG_Bottom_CYMK">
          <a:extLst>
            <a:ext uri="{FF2B5EF4-FFF2-40B4-BE49-F238E27FC236}">
              <a16:creationId xmlns:a16="http://schemas.microsoft.com/office/drawing/2014/main" id="{EC44C927-AE12-45C7-BE9B-836F5ED892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175</xdr:row>
      <xdr:rowOff>38100</xdr:rowOff>
    </xdr:from>
    <xdr:ext cx="1085850" cy="687232"/>
    <xdr:pic>
      <xdr:nvPicPr>
        <xdr:cNvPr id="9" name="Picture 1" descr=" SG_Bottom_CYMK">
          <a:extLst>
            <a:ext uri="{FF2B5EF4-FFF2-40B4-BE49-F238E27FC236}">
              <a16:creationId xmlns:a16="http://schemas.microsoft.com/office/drawing/2014/main" id="{DFA83CBA-CAB1-4C17-A3A8-071F626374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204</xdr:row>
      <xdr:rowOff>38100</xdr:rowOff>
    </xdr:from>
    <xdr:ext cx="1085850" cy="687232"/>
    <xdr:pic>
      <xdr:nvPicPr>
        <xdr:cNvPr id="10" name="Picture 1" descr=" SG_Bottom_CYMK">
          <a:extLst>
            <a:ext uri="{FF2B5EF4-FFF2-40B4-BE49-F238E27FC236}">
              <a16:creationId xmlns:a16="http://schemas.microsoft.com/office/drawing/2014/main" id="{408F1557-CF73-4C17-B355-F45C151D7D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233</xdr:row>
      <xdr:rowOff>38100</xdr:rowOff>
    </xdr:from>
    <xdr:ext cx="1085850" cy="687232"/>
    <xdr:pic>
      <xdr:nvPicPr>
        <xdr:cNvPr id="11" name="Picture 1" descr=" SG_Bottom_CYMK">
          <a:extLst>
            <a:ext uri="{FF2B5EF4-FFF2-40B4-BE49-F238E27FC236}">
              <a16:creationId xmlns:a16="http://schemas.microsoft.com/office/drawing/2014/main" id="{F66CEA0E-91EA-46B8-81E1-C20FFC8B6A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495300</xdr:colOff>
      <xdr:row>262</xdr:row>
      <xdr:rowOff>38100</xdr:rowOff>
    </xdr:from>
    <xdr:ext cx="1085850" cy="687232"/>
    <xdr:pic>
      <xdr:nvPicPr>
        <xdr:cNvPr id="12" name="Picture 1" descr=" SG_Bottom_CYMK">
          <a:extLst>
            <a:ext uri="{FF2B5EF4-FFF2-40B4-BE49-F238E27FC236}">
              <a16:creationId xmlns:a16="http://schemas.microsoft.com/office/drawing/2014/main" id="{A47E4DED-34A5-4D05-A29F-2080885370B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6238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4</xdr:col>
      <xdr:colOff>596900</xdr:colOff>
      <xdr:row>1</xdr:row>
      <xdr:rowOff>63500</xdr:rowOff>
    </xdr:from>
    <xdr:to>
      <xdr:col>6</xdr:col>
      <xdr:colOff>0</xdr:colOff>
      <xdr:row>4</xdr:row>
      <xdr:rowOff>179232</xdr:rowOff>
    </xdr:to>
    <xdr:pic>
      <xdr:nvPicPr>
        <xdr:cNvPr id="3" name="Picture 1" descr=" SG_Bottom_CYMK">
          <a:extLst>
            <a:ext uri="{FF2B5EF4-FFF2-40B4-BE49-F238E27FC236}">
              <a16:creationId xmlns:a16="http://schemas.microsoft.com/office/drawing/2014/main" id="{CC6A54ED-B64B-454F-A5D5-539907C053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81700" y="5588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965200</xdr:colOff>
      <xdr:row>1</xdr:row>
      <xdr:rowOff>63500</xdr:rowOff>
    </xdr:from>
    <xdr:to>
      <xdr:col>4</xdr:col>
      <xdr:colOff>1025525</xdr:colOff>
      <xdr:row>4</xdr:row>
      <xdr:rowOff>179232</xdr:rowOff>
    </xdr:to>
    <xdr:pic>
      <xdr:nvPicPr>
        <xdr:cNvPr id="3" name="Picture 1" descr=" SG_Bottom_CYMK">
          <a:extLst>
            <a:ext uri="{FF2B5EF4-FFF2-40B4-BE49-F238E27FC236}">
              <a16:creationId xmlns:a16="http://schemas.microsoft.com/office/drawing/2014/main" id="{052E912C-4BE3-CB40-ACD5-D358796323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91300" y="558800"/>
          <a:ext cx="13589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65231</xdr:colOff>
      <xdr:row>1</xdr:row>
      <xdr:rowOff>55418</xdr:rowOff>
    </xdr:from>
    <xdr:to>
      <xdr:col>5</xdr:col>
      <xdr:colOff>1179752</xdr:colOff>
      <xdr:row>4</xdr:row>
      <xdr:rowOff>171150</xdr:rowOff>
    </xdr:to>
    <xdr:pic>
      <xdr:nvPicPr>
        <xdr:cNvPr id="3" name="Picture 1" descr=" SG_Bottom_CYMK">
          <a:extLst>
            <a:ext uri="{FF2B5EF4-FFF2-40B4-BE49-F238E27FC236}">
              <a16:creationId xmlns:a16="http://schemas.microsoft.com/office/drawing/2014/main" id="{D31BED51-B926-FC4E-8517-33DD54052C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2572" y="548986"/>
          <a:ext cx="1114521"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444500</xdr:colOff>
      <xdr:row>1</xdr:row>
      <xdr:rowOff>47625</xdr:rowOff>
    </xdr:from>
    <xdr:to>
      <xdr:col>5</xdr:col>
      <xdr:colOff>695325</xdr:colOff>
      <xdr:row>4</xdr:row>
      <xdr:rowOff>163357</xdr:rowOff>
    </xdr:to>
    <xdr:pic>
      <xdr:nvPicPr>
        <xdr:cNvPr id="3" name="Picture 1" descr=" SG_Bottom_CYMK">
          <a:extLst>
            <a:ext uri="{FF2B5EF4-FFF2-40B4-BE49-F238E27FC236}">
              <a16:creationId xmlns:a16="http://schemas.microsoft.com/office/drawing/2014/main" id="{02DD74CE-A92D-324B-8E9F-B08A37B8D9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30800" y="542925"/>
          <a:ext cx="10985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466725</xdr:colOff>
      <xdr:row>1</xdr:row>
      <xdr:rowOff>28575</xdr:rowOff>
    </xdr:from>
    <xdr:to>
      <xdr:col>5</xdr:col>
      <xdr:colOff>704850</xdr:colOff>
      <xdr:row>4</xdr:row>
      <xdr:rowOff>144307</xdr:rowOff>
    </xdr:to>
    <xdr:pic>
      <xdr:nvPicPr>
        <xdr:cNvPr id="3" name="Picture 1" descr=" SG_Bottom_CYMK">
          <a:extLst>
            <a:ext uri="{FF2B5EF4-FFF2-40B4-BE49-F238E27FC236}">
              <a16:creationId xmlns:a16="http://schemas.microsoft.com/office/drawing/2014/main" id="{26510271-C9FC-2E4B-B92E-F13F00A564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53025" y="523875"/>
          <a:ext cx="108585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584200</xdr:colOff>
      <xdr:row>1</xdr:row>
      <xdr:rowOff>50800</xdr:rowOff>
    </xdr:from>
    <xdr:to>
      <xdr:col>5</xdr:col>
      <xdr:colOff>844550</xdr:colOff>
      <xdr:row>4</xdr:row>
      <xdr:rowOff>166532</xdr:rowOff>
    </xdr:to>
    <xdr:pic>
      <xdr:nvPicPr>
        <xdr:cNvPr id="3" name="Picture 1" descr=" SG_Bottom_CYMK">
          <a:extLst>
            <a:ext uri="{FF2B5EF4-FFF2-40B4-BE49-F238E27FC236}">
              <a16:creationId xmlns:a16="http://schemas.microsoft.com/office/drawing/2014/main" id="{962D4C68-87C1-3546-BF93-72FD81D31F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69000" y="5461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558800</xdr:colOff>
      <xdr:row>1</xdr:row>
      <xdr:rowOff>38100</xdr:rowOff>
    </xdr:from>
    <xdr:to>
      <xdr:col>6</xdr:col>
      <xdr:colOff>0</xdr:colOff>
      <xdr:row>4</xdr:row>
      <xdr:rowOff>153832</xdr:rowOff>
    </xdr:to>
    <xdr:pic>
      <xdr:nvPicPr>
        <xdr:cNvPr id="3" name="Picture 1" descr=" SG_Bottom_CYMK">
          <a:extLst>
            <a:ext uri="{FF2B5EF4-FFF2-40B4-BE49-F238E27FC236}">
              <a16:creationId xmlns:a16="http://schemas.microsoft.com/office/drawing/2014/main" id="{2B867C79-8E4A-4448-9359-61B57A1CB8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43600" y="5334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596900</xdr:colOff>
      <xdr:row>1</xdr:row>
      <xdr:rowOff>38100</xdr:rowOff>
    </xdr:from>
    <xdr:to>
      <xdr:col>6</xdr:col>
      <xdr:colOff>0</xdr:colOff>
      <xdr:row>4</xdr:row>
      <xdr:rowOff>153832</xdr:rowOff>
    </xdr:to>
    <xdr:pic>
      <xdr:nvPicPr>
        <xdr:cNvPr id="3" name="Picture 1" descr=" SG_Bottom_CYMK">
          <a:extLst>
            <a:ext uri="{FF2B5EF4-FFF2-40B4-BE49-F238E27FC236}">
              <a16:creationId xmlns:a16="http://schemas.microsoft.com/office/drawing/2014/main" id="{70A12582-B4BB-954C-9F31-98D81C9FF1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81700" y="5334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584200</xdr:colOff>
      <xdr:row>1</xdr:row>
      <xdr:rowOff>63500</xdr:rowOff>
    </xdr:from>
    <xdr:to>
      <xdr:col>5</xdr:col>
      <xdr:colOff>844550</xdr:colOff>
      <xdr:row>4</xdr:row>
      <xdr:rowOff>179232</xdr:rowOff>
    </xdr:to>
    <xdr:pic>
      <xdr:nvPicPr>
        <xdr:cNvPr id="3" name="Picture 1" descr=" SG_Bottom_CYMK">
          <a:extLst>
            <a:ext uri="{FF2B5EF4-FFF2-40B4-BE49-F238E27FC236}">
              <a16:creationId xmlns:a16="http://schemas.microsoft.com/office/drawing/2014/main" id="{7876819D-C064-5742-ACFC-43823C1C25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69000" y="5588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596900</xdr:colOff>
      <xdr:row>1</xdr:row>
      <xdr:rowOff>50800</xdr:rowOff>
    </xdr:from>
    <xdr:to>
      <xdr:col>6</xdr:col>
      <xdr:colOff>0</xdr:colOff>
      <xdr:row>4</xdr:row>
      <xdr:rowOff>166532</xdr:rowOff>
    </xdr:to>
    <xdr:pic>
      <xdr:nvPicPr>
        <xdr:cNvPr id="3" name="Picture 1" descr=" SG_Bottom_CYMK">
          <a:extLst>
            <a:ext uri="{FF2B5EF4-FFF2-40B4-BE49-F238E27FC236}">
              <a16:creationId xmlns:a16="http://schemas.microsoft.com/office/drawing/2014/main" id="{2B00E836-ED1C-DD4F-917C-2D7CB612CA7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81700" y="5461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596900</xdr:colOff>
      <xdr:row>1</xdr:row>
      <xdr:rowOff>38100</xdr:rowOff>
    </xdr:from>
    <xdr:to>
      <xdr:col>6</xdr:col>
      <xdr:colOff>0</xdr:colOff>
      <xdr:row>4</xdr:row>
      <xdr:rowOff>153832</xdr:rowOff>
    </xdr:to>
    <xdr:pic>
      <xdr:nvPicPr>
        <xdr:cNvPr id="3" name="Picture 1" descr=" SG_Bottom_CYMK">
          <a:extLst>
            <a:ext uri="{FF2B5EF4-FFF2-40B4-BE49-F238E27FC236}">
              <a16:creationId xmlns:a16="http://schemas.microsoft.com/office/drawing/2014/main" id="{B66C5B1F-DDB7-AC42-BBD4-532A9F8E04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81700" y="533400"/>
          <a:ext cx="1282700" cy="6872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C1:E9" totalsRowShown="0" headerRowDxfId="115" dataDxfId="113" headerRowBorderDxfId="114" tableBorderDxfId="112">
  <autoFilter ref="C1:E9" xr:uid="{00000000-0009-0000-0100-000001000000}"/>
  <tableColumns count="3">
    <tableColumn id="1" xr3:uid="{00000000-0010-0000-0000-000001000000}" name="Category" dataDxfId="111"/>
    <tableColumn id="3" xr3:uid="{00000000-0010-0000-0000-000003000000}" name="Cat. Cap" dataDxfId="110"/>
    <tableColumn id="4" xr3:uid="{00000000-0010-0000-0000-000004000000}" name="Cap/Item" dataDxfId="109"/>
  </tableColumns>
  <tableStyleInfo name="TableStyleLight1" showFirstColumn="0" showLastColumn="0" showRowStripes="1" showColumnStripes="0"/>
  <extLst>
    <ext xmlns:x14="http://schemas.microsoft.com/office/spreadsheetml/2009/9/main" uri="{504A1905-F514-4f6f-8877-14C23A59335A}">
      <x14:table altText="Standards" altTextSummary="Table with the standards used for the formulae in the &quot;Other&quot; tab"/>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F1:G4" totalsRowShown="0">
  <autoFilter ref="F1:G4" xr:uid="{00000000-0009-0000-0100-000002000000}"/>
  <tableColumns count="2">
    <tableColumn id="1" xr3:uid="{00000000-0010-0000-0100-000001000000}" name="Other Caps"/>
    <tableColumn id="2" xr3:uid="{00000000-0010-0000-0100-000002000000}" name="Amount"/>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Green Yellow">
      <a:dk1>
        <a:sysClr val="windowText" lastClr="000000"/>
      </a:dk1>
      <a:lt1>
        <a:sysClr val="window" lastClr="FFFFFF"/>
      </a:lt1>
      <a:dk2>
        <a:srgbClr val="455F51"/>
      </a:dk2>
      <a:lt2>
        <a:srgbClr val="E2DFCC"/>
      </a:lt2>
      <a:accent1>
        <a:srgbClr val="99CB38"/>
      </a:accent1>
      <a:accent2>
        <a:srgbClr val="63A537"/>
      </a:accent2>
      <a:accent3>
        <a:srgbClr val="37A76F"/>
      </a:accent3>
      <a:accent4>
        <a:srgbClr val="44C1A3"/>
      </a:accent4>
      <a:accent5>
        <a:srgbClr val="4EB3CF"/>
      </a:accent5>
      <a:accent6>
        <a:srgbClr val="51C3F9"/>
      </a:accent6>
      <a:hlink>
        <a:srgbClr val="EE7B08"/>
      </a:hlink>
      <a:folHlink>
        <a:srgbClr val="977B2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ullsconnect.usf.edu/survey?survey_uid=0357c196-75eb-11ef-8e01-0a86d64fe70d"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0000"/>
    <pageSetUpPr fitToPage="1"/>
  </sheetPr>
  <dimension ref="A1:F123"/>
  <sheetViews>
    <sheetView showGridLines="0" topLeftCell="A21" zoomScale="143" zoomScaleNormal="80" workbookViewId="0">
      <selection activeCell="E37" sqref="E37"/>
    </sheetView>
  </sheetViews>
  <sheetFormatPr defaultColWidth="9.140625" defaultRowHeight="15"/>
  <cols>
    <col min="1" max="1" width="8.85546875" customWidth="1"/>
    <col min="2" max="2" width="103.140625" customWidth="1"/>
    <col min="3" max="3" width="5.7109375" customWidth="1"/>
    <col min="4" max="4" width="8.85546875" customWidth="1"/>
    <col min="5" max="5" width="115" customWidth="1"/>
    <col min="11" max="11" width="90.7109375" customWidth="1"/>
  </cols>
  <sheetData>
    <row r="1" spans="1:5" ht="25.35" customHeight="1" thickBot="1">
      <c r="A1" s="334" t="s">
        <v>0</v>
      </c>
      <c r="B1" s="335"/>
      <c r="C1" s="132"/>
      <c r="D1" s="336" t="s">
        <v>1</v>
      </c>
      <c r="E1" s="337"/>
    </row>
    <row r="2" spans="1:5" ht="20.100000000000001" customHeight="1">
      <c r="A2" s="346" t="s">
        <v>2</v>
      </c>
      <c r="B2" s="347"/>
      <c r="C2" s="10"/>
      <c r="D2" s="338"/>
      <c r="E2" s="339"/>
    </row>
    <row r="3" spans="1:5" ht="20.100000000000001" customHeight="1">
      <c r="A3" s="348"/>
      <c r="B3" s="349"/>
      <c r="C3" s="10"/>
      <c r="D3" s="350" t="s">
        <v>363</v>
      </c>
      <c r="E3" s="351"/>
    </row>
    <row r="4" spans="1:5" ht="20.100000000000001" customHeight="1">
      <c r="A4" s="340" t="s">
        <v>3</v>
      </c>
      <c r="B4" s="341"/>
      <c r="C4" s="10"/>
      <c r="D4" s="320"/>
      <c r="E4" s="321"/>
    </row>
    <row r="5" spans="1:5" ht="20.100000000000001" customHeight="1">
      <c r="A5" s="342"/>
      <c r="B5" s="343"/>
      <c r="C5" s="10"/>
      <c r="D5" s="197" t="s">
        <v>4</v>
      </c>
      <c r="E5" s="191" t="s">
        <v>5</v>
      </c>
    </row>
    <row r="6" spans="1:5" ht="32.25" customHeight="1">
      <c r="A6" s="190" t="s">
        <v>4</v>
      </c>
      <c r="B6" s="256" t="s">
        <v>6</v>
      </c>
      <c r="C6" s="10"/>
      <c r="D6" s="197" t="s">
        <v>7</v>
      </c>
      <c r="E6" s="192" t="s">
        <v>8</v>
      </c>
    </row>
    <row r="7" spans="1:5" ht="20.100000000000001" customHeight="1">
      <c r="A7" s="190" t="s">
        <v>7</v>
      </c>
      <c r="B7" s="131" t="s">
        <v>9</v>
      </c>
      <c r="C7" s="10"/>
      <c r="D7" s="258"/>
      <c r="E7" s="193" t="s">
        <v>10</v>
      </c>
    </row>
    <row r="8" spans="1:5" ht="31.5" customHeight="1">
      <c r="A8" s="190" t="s">
        <v>11</v>
      </c>
      <c r="B8" s="131" t="s">
        <v>12</v>
      </c>
      <c r="C8" s="10"/>
      <c r="D8" s="197" t="s">
        <v>11</v>
      </c>
      <c r="E8" s="191" t="s">
        <v>364</v>
      </c>
    </row>
    <row r="9" spans="1:5" ht="24.75" customHeight="1">
      <c r="A9" s="257" t="s">
        <v>13</v>
      </c>
      <c r="B9" s="296" t="s">
        <v>14</v>
      </c>
      <c r="C9" s="10"/>
      <c r="D9" s="197" t="s">
        <v>13</v>
      </c>
      <c r="E9" s="191" t="s">
        <v>15</v>
      </c>
    </row>
    <row r="10" spans="1:5" ht="27" customHeight="1">
      <c r="A10" s="190" t="s">
        <v>16</v>
      </c>
      <c r="B10" s="131" t="s">
        <v>17</v>
      </c>
      <c r="C10" s="10"/>
      <c r="D10" s="197" t="s">
        <v>16</v>
      </c>
      <c r="E10" s="191" t="s">
        <v>18</v>
      </c>
    </row>
    <row r="11" spans="1:5" ht="20.100000000000001" customHeight="1" thickBot="1">
      <c r="A11" s="352" t="s">
        <v>19</v>
      </c>
      <c r="B11" s="353"/>
      <c r="C11" s="10"/>
      <c r="D11" s="197" t="s">
        <v>20</v>
      </c>
      <c r="E11" s="191" t="s">
        <v>21</v>
      </c>
    </row>
    <row r="12" spans="1:5" ht="20.100000000000001" customHeight="1" thickBot="1">
      <c r="A12" s="354"/>
      <c r="B12" s="355"/>
      <c r="C12" s="10"/>
      <c r="D12" s="185"/>
      <c r="E12" s="186" t="s">
        <v>365</v>
      </c>
    </row>
    <row r="13" spans="1:5" ht="20.100000000000001" customHeight="1" thickBot="1">
      <c r="A13" s="165"/>
      <c r="B13" s="166"/>
      <c r="C13" s="10"/>
      <c r="D13" s="183"/>
      <c r="E13" s="188"/>
    </row>
    <row r="14" spans="1:5" ht="20.100000000000001" customHeight="1" thickBot="1">
      <c r="A14" s="336" t="s">
        <v>22</v>
      </c>
      <c r="B14" s="337"/>
      <c r="C14" s="10"/>
      <c r="D14" s="336" t="s">
        <v>23</v>
      </c>
      <c r="E14" s="337"/>
    </row>
    <row r="15" spans="1:5" ht="20.100000000000001" customHeight="1">
      <c r="A15" s="344" t="s">
        <v>24</v>
      </c>
      <c r="B15" s="345"/>
      <c r="C15" s="10"/>
      <c r="D15" s="320" t="s">
        <v>25</v>
      </c>
      <c r="E15" s="321"/>
    </row>
    <row r="16" spans="1:5" ht="20.100000000000001" customHeight="1">
      <c r="A16" s="330" t="s">
        <v>26</v>
      </c>
      <c r="B16" s="331"/>
      <c r="C16" s="10"/>
      <c r="D16" s="167" t="s">
        <v>4</v>
      </c>
      <c r="E16" s="187" t="s">
        <v>27</v>
      </c>
    </row>
    <row r="17" spans="1:5" ht="20.100000000000001" customHeight="1" thickBot="1">
      <c r="A17" s="332" t="s">
        <v>28</v>
      </c>
      <c r="B17" s="333"/>
      <c r="C17" s="10"/>
      <c r="D17" s="167" t="s">
        <v>7</v>
      </c>
      <c r="E17" s="315" t="s">
        <v>29</v>
      </c>
    </row>
    <row r="18" spans="1:5" ht="32.25" customHeight="1" thickBot="1">
      <c r="A18" s="364" t="s">
        <v>30</v>
      </c>
      <c r="B18" s="365"/>
      <c r="C18" s="133"/>
      <c r="D18" s="167"/>
      <c r="E18" s="315"/>
    </row>
    <row r="19" spans="1:5" ht="26.25" customHeight="1">
      <c r="A19" s="318" t="s">
        <v>31</v>
      </c>
      <c r="B19" s="319"/>
      <c r="C19" s="134"/>
      <c r="D19" s="167" t="s">
        <v>11</v>
      </c>
      <c r="E19" s="131" t="s">
        <v>32</v>
      </c>
    </row>
    <row r="20" spans="1:5" ht="21.75" customHeight="1">
      <c r="A20" s="320" t="s">
        <v>33</v>
      </c>
      <c r="B20" s="321"/>
      <c r="C20" s="10"/>
      <c r="D20" s="167" t="s">
        <v>13</v>
      </c>
      <c r="E20" s="131" t="s">
        <v>34</v>
      </c>
    </row>
    <row r="21" spans="1:5" ht="33.75" customHeight="1">
      <c r="A21" s="167" t="s">
        <v>4</v>
      </c>
      <c r="B21" s="256" t="s">
        <v>35</v>
      </c>
      <c r="C21" s="133"/>
      <c r="D21" s="167" t="s">
        <v>16</v>
      </c>
      <c r="E21" s="131" t="s">
        <v>36</v>
      </c>
    </row>
    <row r="22" spans="1:5" ht="20.100000000000001" customHeight="1">
      <c r="A22" s="167" t="s">
        <v>7</v>
      </c>
      <c r="B22" s="130" t="s">
        <v>37</v>
      </c>
      <c r="C22" s="133"/>
      <c r="D22" s="167" t="s">
        <v>20</v>
      </c>
      <c r="E22" s="131" t="s">
        <v>38</v>
      </c>
    </row>
    <row r="23" spans="1:5" ht="20.100000000000001" customHeight="1">
      <c r="A23" s="167" t="s">
        <v>11</v>
      </c>
      <c r="B23" s="130" t="s">
        <v>39</v>
      </c>
      <c r="C23" s="135"/>
      <c r="D23" s="167" t="s">
        <v>40</v>
      </c>
      <c r="E23" s="131" t="s">
        <v>41</v>
      </c>
    </row>
    <row r="24" spans="1:5">
      <c r="A24" s="167"/>
      <c r="B24" s="315" t="s">
        <v>42</v>
      </c>
      <c r="C24" s="10"/>
      <c r="D24" s="167" t="s">
        <v>43</v>
      </c>
      <c r="E24" s="131" t="s">
        <v>44</v>
      </c>
    </row>
    <row r="25" spans="1:5" ht="20.100000000000001" customHeight="1">
      <c r="A25" s="140"/>
      <c r="B25" s="315"/>
      <c r="C25" s="10"/>
      <c r="D25" s="167" t="s">
        <v>45</v>
      </c>
      <c r="E25" s="315" t="s">
        <v>366</v>
      </c>
    </row>
    <row r="26" spans="1:5" ht="18" customHeight="1">
      <c r="A26" s="167" t="s">
        <v>13</v>
      </c>
      <c r="B26" s="315" t="s">
        <v>46</v>
      </c>
      <c r="C26" s="10"/>
      <c r="D26" s="167"/>
      <c r="E26" s="315"/>
    </row>
    <row r="27" spans="1:5" ht="34.5" customHeight="1">
      <c r="A27" s="189"/>
      <c r="B27" s="315"/>
      <c r="C27" s="10"/>
      <c r="D27" s="167" t="s">
        <v>47</v>
      </c>
      <c r="E27" s="131" t="s">
        <v>48</v>
      </c>
    </row>
    <row r="28" spans="1:5" ht="33.75" customHeight="1">
      <c r="A28" s="167" t="s">
        <v>16</v>
      </c>
      <c r="B28" s="315" t="s">
        <v>49</v>
      </c>
      <c r="C28" s="136"/>
      <c r="D28" s="167" t="s">
        <v>50</v>
      </c>
      <c r="E28" s="131" t="s">
        <v>51</v>
      </c>
    </row>
    <row r="29" spans="1:5" ht="33" customHeight="1" thickBot="1">
      <c r="A29" s="167"/>
      <c r="B29" s="315"/>
      <c r="C29" s="137"/>
      <c r="D29" s="167" t="s">
        <v>52</v>
      </c>
      <c r="E29" s="131" t="s">
        <v>53</v>
      </c>
    </row>
    <row r="30" spans="1:5" ht="15.75" thickBot="1">
      <c r="A30" s="167"/>
      <c r="B30" s="130"/>
      <c r="C30" s="133"/>
      <c r="D30" s="316" t="s">
        <v>367</v>
      </c>
      <c r="E30" s="317"/>
    </row>
    <row r="31" spans="1:5" ht="20.100000000000001" customHeight="1" thickBot="1">
      <c r="A31" s="318" t="s">
        <v>54</v>
      </c>
      <c r="B31" s="319"/>
      <c r="C31" s="133"/>
      <c r="E31" s="146"/>
    </row>
    <row r="32" spans="1:5" ht="20.100000000000001" customHeight="1" thickBot="1">
      <c r="A32" s="167" t="s">
        <v>4</v>
      </c>
      <c r="B32" s="130" t="s">
        <v>55</v>
      </c>
      <c r="C32" s="133"/>
      <c r="D32" s="336" t="s">
        <v>56</v>
      </c>
      <c r="E32" s="337"/>
    </row>
    <row r="33" spans="1:6" ht="20.100000000000001" customHeight="1">
      <c r="A33" s="167" t="s">
        <v>7</v>
      </c>
      <c r="B33" s="130" t="s">
        <v>57</v>
      </c>
      <c r="C33" s="133"/>
      <c r="D33" s="356" t="s">
        <v>58</v>
      </c>
      <c r="E33" s="357"/>
    </row>
    <row r="34" spans="1:6" ht="20.100000000000001" customHeight="1" thickBot="1">
      <c r="A34" s="318" t="s">
        <v>59</v>
      </c>
      <c r="B34" s="319"/>
      <c r="C34" s="133"/>
      <c r="D34" s="358"/>
      <c r="E34" s="359"/>
    </row>
    <row r="35" spans="1:6" ht="20.100000000000001" customHeight="1" thickBot="1">
      <c r="A35" s="362" t="s">
        <v>60</v>
      </c>
      <c r="B35" s="363"/>
      <c r="C35" s="133"/>
      <c r="D35" s="360" t="s">
        <v>61</v>
      </c>
      <c r="E35" s="361"/>
    </row>
    <row r="36" spans="1:6" ht="31.5" customHeight="1">
      <c r="A36" s="190" t="s">
        <v>4</v>
      </c>
      <c r="B36" s="131" t="s">
        <v>62</v>
      </c>
      <c r="C36" s="133"/>
      <c r="D36" s="90"/>
      <c r="E36" s="139" t="s">
        <v>63</v>
      </c>
    </row>
    <row r="37" spans="1:6" ht="20.100000000000001" customHeight="1" thickBot="1">
      <c r="A37" s="190" t="s">
        <v>7</v>
      </c>
      <c r="B37" s="315" t="s">
        <v>64</v>
      </c>
      <c r="D37" s="91"/>
      <c r="E37" s="141" t="s">
        <v>65</v>
      </c>
    </row>
    <row r="38" spans="1:6" ht="20.100000000000001" customHeight="1" thickBot="1">
      <c r="A38" s="190"/>
      <c r="B38" s="315"/>
      <c r="C38" s="138"/>
      <c r="D38" s="324"/>
      <c r="E38" s="325"/>
    </row>
    <row r="39" spans="1:6" ht="20.100000000000001" customHeight="1">
      <c r="A39" s="190" t="s">
        <v>11</v>
      </c>
      <c r="B39" s="290" t="s">
        <v>66</v>
      </c>
      <c r="C39" s="138"/>
      <c r="D39" s="322" t="s">
        <v>67</v>
      </c>
      <c r="E39" s="322"/>
      <c r="F39" s="147"/>
    </row>
    <row r="40" spans="1:6" ht="29.25" customHeight="1" thickBot="1">
      <c r="A40" s="190" t="s">
        <v>13</v>
      </c>
      <c r="B40" s="187" t="s">
        <v>68</v>
      </c>
      <c r="C40" s="138"/>
      <c r="D40" s="323"/>
      <c r="E40" s="323"/>
    </row>
    <row r="41" spans="1:6" ht="20.100000000000001" customHeight="1">
      <c r="A41" s="326" t="s">
        <v>69</v>
      </c>
      <c r="B41" s="327"/>
      <c r="C41" s="138"/>
      <c r="D41" s="323"/>
      <c r="E41" s="323"/>
    </row>
    <row r="42" spans="1:6" ht="20.100000000000001" customHeight="1" thickBot="1">
      <c r="A42" s="328"/>
      <c r="B42" s="329"/>
      <c r="C42" s="133"/>
      <c r="D42" s="323"/>
      <c r="E42" s="323"/>
    </row>
    <row r="43" spans="1:6" ht="15" customHeight="1">
      <c r="A43" s="311" t="s">
        <v>362</v>
      </c>
      <c r="B43" s="312"/>
      <c r="C43" s="10"/>
      <c r="D43" s="323"/>
      <c r="E43" s="323"/>
    </row>
    <row r="44" spans="1:6" ht="15" customHeight="1" thickBot="1">
      <c r="A44" s="313"/>
      <c r="B44" s="314"/>
      <c r="C44" s="10"/>
      <c r="D44" s="323"/>
      <c r="E44" s="323"/>
    </row>
    <row r="45" spans="1:6" ht="20.100000000000001" customHeight="1">
      <c r="A45" s="133"/>
      <c r="C45" s="10"/>
      <c r="D45" s="323"/>
      <c r="E45" s="323"/>
    </row>
    <row r="46" spans="1:6" ht="39" customHeight="1">
      <c r="C46" s="10"/>
      <c r="D46" s="5"/>
      <c r="E46" s="199" t="s">
        <v>361</v>
      </c>
    </row>
    <row r="47" spans="1:6" ht="20.100000000000001" customHeight="1" thickBot="1">
      <c r="C47" s="10"/>
      <c r="D47" s="194"/>
      <c r="E47" s="148"/>
    </row>
    <row r="48" spans="1:6" ht="20.100000000000001" customHeight="1">
      <c r="C48" s="133"/>
    </row>
    <row r="49" spans="3:3" ht="20.100000000000001" customHeight="1">
      <c r="C49" s="133"/>
    </row>
    <row r="50" spans="3:3" ht="20.100000000000001" customHeight="1">
      <c r="C50" s="133"/>
    </row>
    <row r="51" spans="3:3" ht="20.100000000000001" customHeight="1">
      <c r="C51" s="133"/>
    </row>
    <row r="52" spans="3:3" ht="20.100000000000001" customHeight="1">
      <c r="C52" s="10"/>
    </row>
    <row r="53" spans="3:3" ht="20.100000000000001" customHeight="1">
      <c r="C53" s="10"/>
    </row>
    <row r="54" spans="3:3" ht="20.100000000000001" customHeight="1">
      <c r="C54" s="133"/>
    </row>
    <row r="55" spans="3:3" ht="20.100000000000001" customHeight="1">
      <c r="C55" s="133"/>
    </row>
    <row r="56" spans="3:3" ht="20.100000000000001" customHeight="1">
      <c r="C56" s="133"/>
    </row>
    <row r="57" spans="3:3" ht="20.100000000000001" customHeight="1">
      <c r="C57" s="10"/>
    </row>
    <row r="58" spans="3:3" ht="20.100000000000001" customHeight="1"/>
    <row r="59" spans="3:3" ht="20.100000000000001" customHeight="1"/>
    <row r="60" spans="3:3" ht="20.100000000000001" customHeight="1"/>
    <row r="61" spans="3:3" ht="20.100000000000001" customHeight="1"/>
    <row r="62" spans="3:3" ht="18" customHeight="1"/>
    <row r="63" spans="3:3" ht="18" customHeight="1"/>
    <row r="64" spans="3: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sheetData>
  <sheetProtection algorithmName="SHA-512" hashValue="db1diM6WyDWMBmsgl1b0d2NesKV34JNsx/wrJTO70snzPt/ch7MjeQnvTSQV9DH0hfJhhjjz9nxOloyCGvnYrA==" saltValue="GrrHXvemW0YFMpHytIKzQw==" spinCount="100000" sheet="1" objects="1" scenarios="1"/>
  <mergeCells count="33">
    <mergeCell ref="E17:E18"/>
    <mergeCell ref="B28:B29"/>
    <mergeCell ref="D32:E32"/>
    <mergeCell ref="D33:E34"/>
    <mergeCell ref="D35:E35"/>
    <mergeCell ref="A31:B31"/>
    <mergeCell ref="A35:B35"/>
    <mergeCell ref="A34:B34"/>
    <mergeCell ref="A18:B18"/>
    <mergeCell ref="A1:B1"/>
    <mergeCell ref="D1:E1"/>
    <mergeCell ref="D14:E14"/>
    <mergeCell ref="D15:E15"/>
    <mergeCell ref="D2:E2"/>
    <mergeCell ref="A4:B5"/>
    <mergeCell ref="A14:B14"/>
    <mergeCell ref="A15:B15"/>
    <mergeCell ref="A2:B3"/>
    <mergeCell ref="D3:E4"/>
    <mergeCell ref="A11:B12"/>
    <mergeCell ref="A16:B16"/>
    <mergeCell ref="A17:B17"/>
    <mergeCell ref="B26:B27"/>
    <mergeCell ref="B37:B38"/>
    <mergeCell ref="B24:B25"/>
    <mergeCell ref="A43:B44"/>
    <mergeCell ref="E25:E26"/>
    <mergeCell ref="D30:E30"/>
    <mergeCell ref="A19:B19"/>
    <mergeCell ref="A20:B20"/>
    <mergeCell ref="D39:E45"/>
    <mergeCell ref="D38:E38"/>
    <mergeCell ref="A41:B42"/>
  </mergeCells>
  <conditionalFormatting sqref="C57">
    <cfRule type="iconSet" priority="30">
      <iconSet iconSet="3Symbols2" showValue="0">
        <cfvo type="percent" val="0"/>
        <cfvo type="percent" val="33"/>
        <cfvo type="percent" val="67"/>
      </iconSet>
    </cfRule>
  </conditionalFormatting>
  <hyperlinks>
    <hyperlink ref="D39:E45" r:id="rId1" display="SUBMIT HERE!" xr:uid="{91CBC80C-9741-40AC-8699-ADC7B60FE10B}"/>
  </hyperlinks>
  <printOptions horizontalCentered="1"/>
  <pageMargins left="0.7" right="0.7" top="0.75" bottom="0.75" header="0.3" footer="0.3"/>
  <pageSetup scale="4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213</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DOCUMENTATION!L13</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34" priority="5">
      <formula>$A$16=""</formula>
    </cfRule>
  </conditionalFormatting>
  <conditionalFormatting sqref="B8:B9">
    <cfRule type="containsBlanks" dxfId="33" priority="1">
      <formula>LEN(TRIM(B8))=0</formula>
    </cfRule>
  </conditionalFormatting>
  <conditionalFormatting sqref="B7:F7 F8 A11:F13">
    <cfRule type="containsBlanks" dxfId="32" priority="6">
      <formula>LEN(TRIM(A7))=0</formula>
    </cfRule>
  </conditionalFormatting>
  <conditionalFormatting sqref="C16:D24 C26:D30">
    <cfRule type="expression" dxfId="31"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900-000000000000}">
      <formula1>0</formula1>
      <formula2>40000</formula2>
    </dataValidation>
    <dataValidation type="decimal" allowBlank="1" showInputMessage="1" showErrorMessage="1" sqref="C16:D24 C26:D30" xr:uid="{52C84884-6051-C240-B1DA-C90DF6578559}">
      <formula1>0</formula1>
      <formula2>100000</formula2>
    </dataValidation>
    <dataValidation allowBlank="1" showInputMessage="1" showErrorMessage="1" promptTitle="Estimated Location" prompt="Ensure your location is on campus! or eligible off-campus location." sqref="B9" xr:uid="{00000000-0002-0000-0900-000003000000}"/>
    <dataValidation type="list" allowBlank="1" showInputMessage="1" showErrorMessage="1" sqref="A16:B24" xr:uid="{838C1276-E086-274A-8CB5-4A2B3380DFFE}">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9C93D511-E8E9-3C47-B316-1E119321AA1E}">
      <formula1>"Jul-2021, Aug-2021, Sep-2021, Oct-2021, Nov-2021, Dec-2021, Jan-2022, Feb-2022, Mar-2022, Apr-2022, May-2022, Jun-2022"</formula1>
    </dataValidation>
  </dataValidations>
  <hyperlinks>
    <hyperlink ref="A5" location="Summary!A28" display="SUMMARY" xr:uid="{00000000-0004-0000-09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61905E8E-ADC1-A74E-9FAD-20CFCF8F1D8E}">
          <x14:formula1>
            <xm:f>DROPLIST!$B$2:$B$3</xm:f>
          </x14:formula1>
          <xm:sqref>E16:F24 E26:F30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216</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239</v>
      </c>
      <c r="D8" s="573"/>
      <c r="E8" s="574"/>
      <c r="F8" s="13"/>
      <c r="G8" s="56">
        <f>DOCUMENTATION!L14</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30" priority="5">
      <formula>$A$16=""</formula>
    </cfRule>
  </conditionalFormatting>
  <conditionalFormatting sqref="B8:B9">
    <cfRule type="containsBlanks" dxfId="29" priority="1">
      <formula>LEN(TRIM(B8))=0</formula>
    </cfRule>
  </conditionalFormatting>
  <conditionalFormatting sqref="B7:F7 F8 A11:F13">
    <cfRule type="containsBlanks" dxfId="28" priority="6">
      <formula>LEN(TRIM(A7))=0</formula>
    </cfRule>
  </conditionalFormatting>
  <conditionalFormatting sqref="C16:D24 C26:D30">
    <cfRule type="expression" dxfId="27"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A00-000000000000}">
      <formula1>0</formula1>
      <formula2>40000</formula2>
    </dataValidation>
    <dataValidation type="decimal" allowBlank="1" showInputMessage="1" showErrorMessage="1" sqref="C16:D24 C26:D30" xr:uid="{02436E72-A1E1-FC40-B42D-9A02BB97E9C7}">
      <formula1>0</formula1>
      <formula2>100000</formula2>
    </dataValidation>
    <dataValidation allowBlank="1" showInputMessage="1" showErrorMessage="1" promptTitle="Estimated Location" prompt="Ensure your location is on campus! or eligible off-campus location." sqref="B9" xr:uid="{00000000-0002-0000-0A00-000003000000}"/>
    <dataValidation type="list" allowBlank="1" showInputMessage="1" showErrorMessage="1" sqref="A16:B24" xr:uid="{0790CCDE-47E4-B44C-BC4A-5F6980733312}">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8D979D78-A8B9-6D4D-946D-5E35ACBE242B}">
      <formula1>"Jul-2021, Aug-2021, Sep-2021, Oct-2021, Nov-2021, Dec-2021, Jan-2022, Feb-2022, Mar-2022, Apr-2022, May-2022, Jun-2022"</formula1>
    </dataValidation>
  </dataValidations>
  <hyperlinks>
    <hyperlink ref="A5" location="Summary!A28" display="SUMMARY" xr:uid="{00000000-0004-0000-0A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A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8A84E3AA-5076-8A46-913C-C173B5EE6E7B}">
          <x14:formula1>
            <xm:f>DROPLIST!$B$2:$B$3</xm:f>
          </x14:formula1>
          <xm:sqref>E16:F24 E26:F30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635" t="s">
        <v>219</v>
      </c>
      <c r="B6" s="636"/>
      <c r="C6" s="636"/>
      <c r="D6" s="636"/>
      <c r="E6" s="636"/>
      <c r="F6" s="637"/>
      <c r="G6" s="1"/>
      <c r="H6" s="1"/>
      <c r="I6" s="1"/>
      <c r="J6" s="591" t="s">
        <v>233</v>
      </c>
      <c r="K6" s="592"/>
      <c r="L6" s="592"/>
      <c r="M6" s="592"/>
      <c r="N6" s="592"/>
      <c r="O6" s="592"/>
      <c r="P6" s="592"/>
      <c r="Q6" s="592"/>
      <c r="R6" s="592"/>
      <c r="S6" s="592"/>
      <c r="T6" s="593"/>
    </row>
    <row r="7" spans="1:20" ht="16.350000000000001" customHeight="1" thickTop="1">
      <c r="A7" s="104" t="s">
        <v>181</v>
      </c>
      <c r="B7" s="603"/>
      <c r="C7" s="604"/>
      <c r="D7" s="604"/>
      <c r="E7" s="604"/>
      <c r="F7" s="605"/>
      <c r="G7" s="1"/>
      <c r="H7" s="1"/>
      <c r="I7" s="1"/>
      <c r="J7" s="594"/>
      <c r="K7" s="595"/>
      <c r="L7" s="595"/>
      <c r="M7" s="595"/>
      <c r="N7" s="595"/>
      <c r="O7" s="595"/>
      <c r="P7" s="595"/>
      <c r="Q7" s="595"/>
      <c r="R7" s="595"/>
      <c r="S7" s="595"/>
      <c r="T7" s="596"/>
    </row>
    <row r="8" spans="1:20" ht="16.350000000000001" customHeight="1" thickBot="1">
      <c r="A8" s="309" t="s">
        <v>182</v>
      </c>
      <c r="B8" s="198"/>
      <c r="C8" s="572" t="s">
        <v>239</v>
      </c>
      <c r="D8" s="575"/>
      <c r="E8" s="638"/>
      <c r="F8" s="13"/>
      <c r="G8" s="56">
        <f>DOCUMENTATION!L15</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639" t="s">
        <v>185</v>
      </c>
      <c r="D9" s="640"/>
      <c r="E9" s="641"/>
      <c r="F9" s="58"/>
      <c r="G9" s="1"/>
      <c r="H9" s="1"/>
      <c r="I9" s="1"/>
      <c r="J9" s="493" t="s">
        <v>133</v>
      </c>
      <c r="K9" s="494"/>
      <c r="L9" s="494"/>
      <c r="M9" s="494"/>
      <c r="N9" s="494"/>
      <c r="O9" s="494"/>
      <c r="P9" s="494"/>
      <c r="Q9" s="494"/>
      <c r="R9" s="494"/>
      <c r="S9" s="494"/>
      <c r="T9" s="495"/>
    </row>
    <row r="10" spans="1:20" ht="16.350000000000001" customHeight="1" thickTop="1">
      <c r="A10" s="606" t="s">
        <v>240</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62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26" priority="5">
      <formula>$A$16=""</formula>
    </cfRule>
  </conditionalFormatting>
  <conditionalFormatting sqref="B8:B9">
    <cfRule type="containsBlanks" dxfId="25" priority="1">
      <formula>LEN(TRIM(B8))=0</formula>
    </cfRule>
  </conditionalFormatting>
  <conditionalFormatting sqref="B7:F7 F8 A11:F13">
    <cfRule type="containsBlanks" dxfId="24" priority="6">
      <formula>LEN(TRIM(A7))=0</formula>
    </cfRule>
  </conditionalFormatting>
  <conditionalFormatting sqref="C16:D24 C26:D30">
    <cfRule type="expression" dxfId="23"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CC31D2A-417D-FA42-AA84-B450A3BE4AB0}">
      <formula1>0</formula1>
      <formula2>40000</formula2>
    </dataValidation>
    <dataValidation type="decimal" allowBlank="1" showInputMessage="1" showErrorMessage="1" sqref="C16:D24 C26:D30" xr:uid="{6074DBC3-807A-F54F-A2D7-65B12D7DB258}">
      <formula1>0</formula1>
      <formula2>100000</formula2>
    </dataValidation>
    <dataValidation allowBlank="1" showInputMessage="1" showErrorMessage="1" promptTitle="Estimated Location" prompt="Ensure your location is on campus! or eligible off-campus location." sqref="B9" xr:uid="{EDF56A08-19AB-124F-B8D6-113DE5613EB9}"/>
    <dataValidation type="list" allowBlank="1" showInputMessage="1" showErrorMessage="1" sqref="A16:B24" xr:uid="{B65C7222-8FB7-2347-912B-07DAFBF88269}">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C3FC014B-791B-1441-A12A-FF1283129191}">
      <formula1>"Jul-2021, Aug-2021, Sep-2021, Oct-2021, Nov-2021, Dec-2021, Jan-2022, Feb-2022, Mar-2022, Apr-2022, May-2022, Jun-2022"</formula1>
    </dataValidation>
  </dataValidations>
  <hyperlinks>
    <hyperlink ref="A5" location="Summary!A28" display="SUMMARY" xr:uid="{00000000-0004-0000-0B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BA27DD9-BE28-DA40-A86C-7F4F9582D529}">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CBE01593-BDBE-194E-B0E0-66018F664837}">
          <x14:formula1>
            <xm:f>DROPLIST!$B$2:$B$3</xm:f>
          </x14:formula1>
          <xm:sqref>E16:F24 E26:F30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222</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DOCUMENTATION!L16</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240</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C24:D24"/>
    <mergeCell ref="E24:F24"/>
    <mergeCell ref="E25:F25"/>
    <mergeCell ref="A24:B24"/>
    <mergeCell ref="A28:B28"/>
    <mergeCell ref="C28:D28"/>
    <mergeCell ref="E28:F28"/>
    <mergeCell ref="C9:E9"/>
    <mergeCell ref="E23:F23"/>
    <mergeCell ref="E20:F20"/>
    <mergeCell ref="E22:F22"/>
    <mergeCell ref="E15:F15"/>
    <mergeCell ref="E16:F16"/>
    <mergeCell ref="A15:B15"/>
    <mergeCell ref="A27:B27"/>
    <mergeCell ref="C27:D27"/>
    <mergeCell ref="E27:F27"/>
    <mergeCell ref="A25:B25"/>
    <mergeCell ref="C25:D25"/>
    <mergeCell ref="A35:F36"/>
    <mergeCell ref="A31:B31"/>
    <mergeCell ref="C31:D31"/>
    <mergeCell ref="E31:F31"/>
    <mergeCell ref="A29:B29"/>
    <mergeCell ref="C29:D29"/>
    <mergeCell ref="E29:F29"/>
    <mergeCell ref="A30:B30"/>
    <mergeCell ref="C30:D30"/>
    <mergeCell ref="E30:F30"/>
    <mergeCell ref="A34:F34"/>
    <mergeCell ref="B7:F7"/>
    <mergeCell ref="A11:F13"/>
    <mergeCell ref="A23:B23"/>
    <mergeCell ref="C23:D23"/>
    <mergeCell ref="A20:B20"/>
    <mergeCell ref="C20:D20"/>
    <mergeCell ref="A22:B22"/>
    <mergeCell ref="C22:D22"/>
    <mergeCell ref="C8:E8"/>
    <mergeCell ref="C15:D15"/>
    <mergeCell ref="A16:B16"/>
    <mergeCell ref="C16:D16"/>
    <mergeCell ref="A10:F10"/>
    <mergeCell ref="A21:B21"/>
    <mergeCell ref="C21:D21"/>
    <mergeCell ref="E21:F21"/>
    <mergeCell ref="J6:T8"/>
    <mergeCell ref="J9:T11"/>
    <mergeCell ref="A1:F1"/>
    <mergeCell ref="A26:B26"/>
    <mergeCell ref="C26:D26"/>
    <mergeCell ref="E26:F26"/>
    <mergeCell ref="A17:B17"/>
    <mergeCell ref="C17:D17"/>
    <mergeCell ref="E17:F17"/>
    <mergeCell ref="A18:B18"/>
    <mergeCell ref="C18:D18"/>
    <mergeCell ref="E18:F18"/>
    <mergeCell ref="A19:B19"/>
    <mergeCell ref="C19:D19"/>
    <mergeCell ref="E19:F19"/>
    <mergeCell ref="A6:F6"/>
  </mergeCells>
  <conditionalFormatting sqref="A16:B24 A26:B30">
    <cfRule type="expression" dxfId="22" priority="4">
      <formula>$A$16=""</formula>
    </cfRule>
  </conditionalFormatting>
  <conditionalFormatting sqref="B8:B9">
    <cfRule type="containsBlanks" dxfId="21" priority="1">
      <formula>LEN(TRIM(B8))=0</formula>
    </cfRule>
  </conditionalFormatting>
  <conditionalFormatting sqref="B7:F7 F8 A11:F13">
    <cfRule type="containsBlanks" dxfId="20" priority="6">
      <formula>LEN(TRIM(A7))=0</formula>
    </cfRule>
  </conditionalFormatting>
  <conditionalFormatting sqref="C16:D24 C26:D30">
    <cfRule type="expression" dxfId="19" priority="3">
      <formula>$C$31&lt;=0</formula>
    </cfRule>
  </conditionalFormatting>
  <dataValidations xWindow="597" yWindow="645"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FCC0552F-25BF-C649-9B49-D52879D6042A}">
      <formula1>0</formula1>
      <formula2>40000</formula2>
    </dataValidation>
    <dataValidation type="decimal" allowBlank="1" showInputMessage="1" showErrorMessage="1" sqref="C16:D24 C26:D30" xr:uid="{FB0A52D1-FBA2-F643-B6AC-0704461428D9}">
      <formula1>0</formula1>
      <formula2>100000</formula2>
    </dataValidation>
    <dataValidation allowBlank="1" showInputMessage="1" showErrorMessage="1" promptTitle="Estimated Location" prompt="Ensure your location is on campus! or eligible off-campus location." sqref="B9" xr:uid="{D7AE0467-8814-7349-B704-81A6A10C9615}"/>
    <dataValidation type="list" allowBlank="1" showInputMessage="1" showErrorMessage="1" sqref="A16:B24" xr:uid="{2F06E7A3-189B-194A-B532-A44D98261E04}">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D7294747-7CDB-3147-A8B8-2A03EB0A492A}">
      <formula1>"Jul-2021, Aug-2021, Sep-2021, Oct-2021, Nov-2021, Dec-2021, Jan-2022, Feb-2022, Mar-2022, Apr-2022, May-2022, Jun-2022"</formula1>
    </dataValidation>
  </dataValidations>
  <hyperlinks>
    <hyperlink ref="A5" location="Summary!A28" display="SUMMARY" xr:uid="{00000000-0004-0000-0C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xWindow="597" yWindow="645" count="2">
        <x14:dataValidation type="list" allowBlank="1" showInputMessage="1" showErrorMessage="1" xr:uid="{CE9DF7EA-DE7C-AB46-9E41-3C3DBFE78904}">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D959FCD8-B5AB-0947-8702-F6DA51F90A75}">
          <x14:formula1>
            <xm:f>DROPLIST!$B$2:$B$3</xm:f>
          </x14:formula1>
          <xm:sqref>E16:F24 E26:F30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FAFAC8"/>
  </sheetPr>
  <dimension ref="A1:W42"/>
  <sheetViews>
    <sheetView showGridLines="0" zoomScaleNormal="100" workbookViewId="0">
      <pane xSplit="8" topLeftCell="I1" activePane="topRight" state="frozen"/>
      <selection activeCell="B18" sqref="B18:E18"/>
      <selection pane="topRight" activeCell="A19" sqref="A19:D19"/>
    </sheetView>
  </sheetViews>
  <sheetFormatPr defaultColWidth="9.140625" defaultRowHeight="15"/>
  <cols>
    <col min="1" max="1" width="33.42578125" customWidth="1"/>
    <col min="2" max="5" width="15.42578125" customWidth="1"/>
    <col min="6" max="6" width="6.42578125" hidden="1" customWidth="1"/>
    <col min="7" max="7" width="12.7109375" hidden="1" customWidth="1"/>
    <col min="8" max="8" width="12.7109375" customWidth="1"/>
    <col min="9" max="9" width="9.140625" customWidth="1"/>
    <col min="10" max="10" width="20.140625" customWidth="1"/>
    <col min="22" max="22" width="18.42578125" customWidth="1"/>
  </cols>
  <sheetData>
    <row r="1" spans="1:23" ht="39" customHeight="1" thickBot="1">
      <c r="A1" s="366" t="str">
        <f>' SUMMARY'!A1</f>
        <v>24-25 RSO INTERIM BUDGET APPLICATION</v>
      </c>
      <c r="B1" s="367"/>
      <c r="C1" s="367"/>
      <c r="D1" s="367"/>
      <c r="E1" s="367"/>
      <c r="F1" s="367"/>
      <c r="G1" s="179"/>
      <c r="H1" s="19"/>
    </row>
    <row r="2" spans="1:23" ht="15" customHeight="1">
      <c r="A2" s="172" t="str">
        <f>' SUMMARY'!A2</f>
        <v>Please Refer to red "Instructions" Tab for Instructions.</v>
      </c>
      <c r="B2" s="170"/>
      <c r="C2" s="170"/>
      <c r="D2" s="170"/>
      <c r="E2" s="170"/>
      <c r="F2" s="173"/>
      <c r="G2" s="113"/>
      <c r="H2" s="180"/>
      <c r="J2" s="229" t="s">
        <v>241</v>
      </c>
      <c r="W2" s="205"/>
    </row>
    <row r="3" spans="1:23" ht="15" customHeight="1">
      <c r="A3" s="168" t="s">
        <v>178</v>
      </c>
      <c r="B3" s="112"/>
      <c r="C3" s="112"/>
      <c r="D3" s="112"/>
      <c r="E3" s="112"/>
      <c r="F3" s="169"/>
      <c r="H3" s="180"/>
      <c r="J3" s="214" t="s">
        <v>242</v>
      </c>
      <c r="W3" s="205"/>
    </row>
    <row r="4" spans="1:23" ht="15" customHeight="1">
      <c r="A4" s="174" t="s">
        <v>121</v>
      </c>
      <c r="B4" s="112"/>
      <c r="C4" s="112"/>
      <c r="D4" s="112"/>
      <c r="E4" s="112"/>
      <c r="F4" s="169"/>
      <c r="H4" s="180"/>
      <c r="J4" s="214" t="s">
        <v>169</v>
      </c>
      <c r="W4" s="205"/>
    </row>
    <row r="5" spans="1:23" ht="15" customHeight="1">
      <c r="A5" s="168" t="s">
        <v>243</v>
      </c>
      <c r="B5" s="112"/>
      <c r="C5" s="112"/>
      <c r="D5" s="112"/>
      <c r="E5" s="112"/>
      <c r="F5" s="169"/>
      <c r="H5" s="180"/>
      <c r="J5" s="214" t="s">
        <v>244</v>
      </c>
      <c r="W5" s="205"/>
    </row>
    <row r="6" spans="1:23" ht="15" customHeight="1">
      <c r="A6" s="289" t="s">
        <v>245</v>
      </c>
      <c r="B6" s="112"/>
      <c r="C6" s="112"/>
      <c r="D6" s="112"/>
      <c r="E6" s="112"/>
      <c r="F6" s="169"/>
      <c r="H6" s="180"/>
      <c r="J6" s="214" t="s">
        <v>231</v>
      </c>
      <c r="W6" s="205"/>
    </row>
    <row r="7" spans="1:23" ht="13.5" customHeight="1" thickBot="1">
      <c r="A7" s="2" t="s">
        <v>246</v>
      </c>
      <c r="B7" s="171"/>
      <c r="C7" s="171"/>
      <c r="D7" s="171"/>
      <c r="E7" s="171"/>
      <c r="F7" s="175"/>
      <c r="G7" s="114"/>
      <c r="H7" s="180"/>
      <c r="I7" s="150"/>
      <c r="J7" s="215" t="s">
        <v>230</v>
      </c>
      <c r="W7" s="205"/>
    </row>
    <row r="8" spans="1:23" ht="17.100000000000001" customHeight="1">
      <c r="A8" s="671" t="s">
        <v>247</v>
      </c>
      <c r="B8" s="671"/>
      <c r="C8" s="671"/>
      <c r="D8" s="671"/>
      <c r="E8" s="671"/>
      <c r="F8" s="177"/>
      <c r="G8" s="181"/>
      <c r="H8" s="182"/>
      <c r="I8" s="1"/>
      <c r="J8" s="591" t="s">
        <v>233</v>
      </c>
      <c r="K8" s="592"/>
      <c r="L8" s="592"/>
      <c r="M8" s="592"/>
      <c r="N8" s="592"/>
      <c r="O8" s="592"/>
      <c r="P8" s="592"/>
      <c r="Q8" s="592"/>
      <c r="R8" s="592"/>
      <c r="S8" s="592"/>
      <c r="T8" s="593"/>
    </row>
    <row r="9" spans="1:23" ht="16.350000000000001" customHeight="1" thickBot="1">
      <c r="A9" s="490" t="s">
        <v>248</v>
      </c>
      <c r="B9" s="491"/>
      <c r="C9" s="491"/>
      <c r="D9" s="491"/>
      <c r="E9" s="492"/>
      <c r="F9" s="1"/>
      <c r="G9" s="1"/>
      <c r="H9" s="1"/>
      <c r="I9" s="1"/>
      <c r="J9" s="594"/>
      <c r="K9" s="595"/>
      <c r="L9" s="595"/>
      <c r="M9" s="595"/>
      <c r="N9" s="595"/>
      <c r="O9" s="595"/>
      <c r="P9" s="595"/>
      <c r="Q9" s="595"/>
      <c r="R9" s="595"/>
      <c r="S9" s="595"/>
      <c r="T9" s="596"/>
    </row>
    <row r="10" spans="1:23" ht="16.350000000000001" customHeight="1" thickTop="1" thickBot="1">
      <c r="A10" s="104" t="s">
        <v>249</v>
      </c>
      <c r="B10" s="632"/>
      <c r="C10" s="633"/>
      <c r="D10" s="633"/>
      <c r="E10" s="634"/>
      <c r="F10" s="83" t="s">
        <v>176</v>
      </c>
      <c r="G10" s="83" t="s">
        <v>250</v>
      </c>
      <c r="H10" s="83"/>
      <c r="I10" s="7"/>
      <c r="J10" s="597"/>
      <c r="K10" s="598"/>
      <c r="L10" s="598"/>
      <c r="M10" s="598"/>
      <c r="N10" s="598"/>
      <c r="O10" s="598"/>
      <c r="P10" s="598"/>
      <c r="Q10" s="598"/>
      <c r="R10" s="598"/>
      <c r="S10" s="598"/>
      <c r="T10" s="599"/>
    </row>
    <row r="11" spans="1:23" ht="16.350000000000001" customHeight="1">
      <c r="A11" s="309" t="s">
        <v>251</v>
      </c>
      <c r="B11" s="79"/>
      <c r="C11" s="572" t="s">
        <v>183</v>
      </c>
      <c r="D11" s="574"/>
      <c r="E11" s="13"/>
      <c r="F11" s="56">
        <f>$E$11*$B$11</f>
        <v>0</v>
      </c>
      <c r="G11" s="17">
        <f>DROPLIST!G4</f>
        <v>500</v>
      </c>
      <c r="H11" s="17"/>
      <c r="I11" s="1"/>
      <c r="J11" s="493" t="s">
        <v>252</v>
      </c>
      <c r="K11" s="494"/>
      <c r="L11" s="494"/>
      <c r="M11" s="494"/>
      <c r="N11" s="494"/>
      <c r="O11" s="494"/>
      <c r="P11" s="494"/>
      <c r="Q11" s="494"/>
      <c r="R11" s="494"/>
      <c r="S11" s="494"/>
      <c r="T11" s="495"/>
    </row>
    <row r="12" spans="1:23" ht="16.350000000000001" customHeight="1" thickBot="1">
      <c r="A12" s="11" t="s">
        <v>184</v>
      </c>
      <c r="B12" s="25"/>
      <c r="C12" s="572" t="s">
        <v>185</v>
      </c>
      <c r="D12" s="575"/>
      <c r="E12" s="218"/>
      <c r="F12" s="1"/>
      <c r="G12" s="1"/>
      <c r="H12" s="1"/>
      <c r="I12" s="1"/>
      <c r="J12" s="496"/>
      <c r="K12" s="497"/>
      <c r="L12" s="497"/>
      <c r="M12" s="497"/>
      <c r="N12" s="497"/>
      <c r="O12" s="497"/>
      <c r="P12" s="497"/>
      <c r="Q12" s="497"/>
      <c r="R12" s="497"/>
      <c r="S12" s="497"/>
      <c r="T12" s="498"/>
    </row>
    <row r="13" spans="1:23" ht="16.350000000000001" customHeight="1" thickTop="1" thickBot="1">
      <c r="A13" s="642" t="s">
        <v>253</v>
      </c>
      <c r="B13" s="643"/>
      <c r="C13" s="643"/>
      <c r="D13" s="643"/>
      <c r="E13" s="644"/>
      <c r="F13" s="1"/>
      <c r="G13" s="1"/>
      <c r="H13" s="1"/>
      <c r="I13" s="1"/>
      <c r="J13" s="499"/>
      <c r="K13" s="500"/>
      <c r="L13" s="500"/>
      <c r="M13" s="500"/>
      <c r="N13" s="500"/>
      <c r="O13" s="500"/>
      <c r="P13" s="500"/>
      <c r="Q13" s="500"/>
      <c r="R13" s="500"/>
      <c r="S13" s="500"/>
      <c r="T13" s="501"/>
    </row>
    <row r="14" spans="1:23">
      <c r="A14" s="655"/>
      <c r="B14" s="655"/>
      <c r="C14" s="655"/>
      <c r="D14" s="655"/>
      <c r="E14" s="655"/>
      <c r="F14" s="1"/>
      <c r="G14" s="1"/>
      <c r="H14" s="1"/>
      <c r="I14" s="1"/>
    </row>
    <row r="15" spans="1:23">
      <c r="A15" s="655"/>
      <c r="B15" s="655"/>
      <c r="C15" s="655"/>
      <c r="D15" s="655"/>
      <c r="E15" s="655"/>
      <c r="F15" s="1"/>
      <c r="G15" s="1"/>
      <c r="H15" s="1"/>
      <c r="I15" s="1"/>
    </row>
    <row r="16" spans="1:23" ht="16.5" customHeight="1" thickBot="1">
      <c r="A16" s="655"/>
      <c r="B16" s="655"/>
      <c r="C16" s="655"/>
      <c r="D16" s="655"/>
      <c r="E16" s="655"/>
      <c r="F16" s="1"/>
      <c r="G16" s="1"/>
      <c r="H16" s="1" t="s">
        <v>254</v>
      </c>
      <c r="I16" s="1"/>
    </row>
    <row r="17" spans="1:20" ht="15" customHeight="1">
      <c r="A17" s="659" t="s">
        <v>255</v>
      </c>
      <c r="B17" s="660"/>
      <c r="C17" s="660"/>
      <c r="D17" s="661"/>
      <c r="E17" s="273" t="s">
        <v>187</v>
      </c>
      <c r="F17" s="1" t="s">
        <v>187</v>
      </c>
      <c r="G17" s="1"/>
      <c r="H17" s="1"/>
      <c r="I17" s="1"/>
      <c r="J17" s="525" t="s">
        <v>256</v>
      </c>
      <c r="K17" s="645"/>
      <c r="L17" s="645"/>
      <c r="M17" s="645"/>
      <c r="N17" s="645"/>
      <c r="O17" s="645"/>
      <c r="P17" s="645"/>
      <c r="Q17" s="645"/>
      <c r="R17" s="645"/>
      <c r="S17" s="645"/>
      <c r="T17" s="646"/>
    </row>
    <row r="18" spans="1:20" ht="15" customHeight="1">
      <c r="A18" s="656" t="s">
        <v>257</v>
      </c>
      <c r="B18" s="657"/>
      <c r="C18" s="657"/>
      <c r="D18" s="658"/>
      <c r="E18" s="213"/>
      <c r="F18" s="1"/>
      <c r="G18" s="1"/>
      <c r="H18" s="1"/>
      <c r="I18" s="1"/>
      <c r="J18" s="647"/>
      <c r="K18" s="648"/>
      <c r="L18" s="648"/>
      <c r="M18" s="648"/>
      <c r="N18" s="648"/>
      <c r="O18" s="648"/>
      <c r="P18" s="648"/>
      <c r="Q18" s="648"/>
      <c r="R18" s="648"/>
      <c r="S18" s="648"/>
      <c r="T18" s="649"/>
    </row>
    <row r="19" spans="1:20" ht="15" customHeight="1">
      <c r="A19" s="656" t="s">
        <v>258</v>
      </c>
      <c r="B19" s="657"/>
      <c r="C19" s="657"/>
      <c r="D19" s="658"/>
      <c r="E19" s="213"/>
      <c r="F19" s="1"/>
      <c r="G19" s="1"/>
      <c r="H19" s="1"/>
      <c r="I19" s="1"/>
      <c r="J19" s="647"/>
      <c r="K19" s="648"/>
      <c r="L19" s="648"/>
      <c r="M19" s="648"/>
      <c r="N19" s="648"/>
      <c r="O19" s="648"/>
      <c r="P19" s="648"/>
      <c r="Q19" s="648"/>
      <c r="R19" s="648"/>
      <c r="S19" s="648"/>
      <c r="T19" s="649"/>
    </row>
    <row r="20" spans="1:20" ht="15" customHeight="1">
      <c r="A20" s="656" t="s">
        <v>259</v>
      </c>
      <c r="B20" s="657"/>
      <c r="C20" s="657"/>
      <c r="D20" s="658"/>
      <c r="E20" s="213"/>
      <c r="F20" s="1"/>
      <c r="G20" s="1"/>
      <c r="H20" s="1"/>
      <c r="I20" s="1"/>
      <c r="J20" s="647"/>
      <c r="K20" s="648"/>
      <c r="L20" s="648"/>
      <c r="M20" s="648"/>
      <c r="N20" s="648"/>
      <c r="O20" s="648"/>
      <c r="P20" s="648"/>
      <c r="Q20" s="648"/>
      <c r="R20" s="648"/>
      <c r="S20" s="648"/>
      <c r="T20" s="649"/>
    </row>
    <row r="21" spans="1:20">
      <c r="A21" s="8"/>
      <c r="E21" s="3"/>
      <c r="F21" s="1"/>
      <c r="I21" s="1"/>
      <c r="J21" s="647"/>
      <c r="K21" s="648"/>
      <c r="L21" s="648"/>
      <c r="M21" s="648"/>
      <c r="N21" s="648"/>
      <c r="O21" s="648"/>
      <c r="P21" s="648"/>
      <c r="Q21" s="648"/>
      <c r="R21" s="648"/>
      <c r="S21" s="648"/>
      <c r="T21" s="649"/>
    </row>
    <row r="22" spans="1:20" ht="48" thickBot="1">
      <c r="A22" s="303" t="s">
        <v>192</v>
      </c>
      <c r="B22" s="303" t="s">
        <v>260</v>
      </c>
      <c r="C22" s="303" t="s">
        <v>261</v>
      </c>
      <c r="D22" s="602" t="s">
        <v>194</v>
      </c>
      <c r="E22" s="602"/>
      <c r="F22" s="1"/>
      <c r="G22" s="1"/>
      <c r="H22" s="1"/>
      <c r="I22" s="1"/>
      <c r="J22" s="650"/>
      <c r="K22" s="651"/>
      <c r="L22" s="651"/>
      <c r="M22" s="651"/>
      <c r="N22" s="651"/>
      <c r="O22" s="651"/>
      <c r="P22" s="651"/>
      <c r="Q22" s="651"/>
      <c r="R22" s="651"/>
      <c r="S22" s="651"/>
      <c r="T22" s="652"/>
    </row>
    <row r="23" spans="1:20">
      <c r="A23" s="106"/>
      <c r="B23" s="107">
        <v>0</v>
      </c>
      <c r="C23" s="220">
        <f>B11*B23</f>
        <v>0</v>
      </c>
      <c r="D23" s="653"/>
      <c r="E23" s="654"/>
      <c r="F23" t="b">
        <f t="shared" ref="F23:F31" si="0">IF(D23="YES",TRUE,FALSE)</f>
        <v>0</v>
      </c>
      <c r="G23">
        <f t="shared" ref="G23:G31" si="1">IF(F23,C23,0)</f>
        <v>0</v>
      </c>
      <c r="H23" s="1"/>
      <c r="I23" s="1"/>
    </row>
    <row r="24" spans="1:20">
      <c r="A24" s="106"/>
      <c r="B24" s="107">
        <v>0</v>
      </c>
      <c r="C24" s="221">
        <f>B11*B24</f>
        <v>0</v>
      </c>
      <c r="D24" s="653"/>
      <c r="E24" s="654"/>
      <c r="F24" t="b">
        <f t="shared" si="0"/>
        <v>0</v>
      </c>
      <c r="G24">
        <f t="shared" si="1"/>
        <v>0</v>
      </c>
      <c r="H24" s="1"/>
      <c r="I24" s="1"/>
    </row>
    <row r="25" spans="1:20" ht="15" customHeight="1">
      <c r="A25" s="106"/>
      <c r="B25" s="107">
        <v>0</v>
      </c>
      <c r="C25" s="221">
        <f>B11*B25</f>
        <v>0</v>
      </c>
      <c r="D25" s="653"/>
      <c r="E25" s="654"/>
      <c r="F25" t="b">
        <f t="shared" si="0"/>
        <v>0</v>
      </c>
      <c r="G25">
        <f t="shared" si="1"/>
        <v>0</v>
      </c>
      <c r="H25" s="1"/>
      <c r="I25" s="1"/>
      <c r="J25" s="166"/>
      <c r="K25" s="9"/>
      <c r="L25" s="9"/>
      <c r="M25" s="9"/>
      <c r="N25" s="9"/>
      <c r="O25" s="9"/>
      <c r="P25" s="9"/>
      <c r="Q25" s="9"/>
      <c r="R25" s="9"/>
      <c r="S25" s="9"/>
      <c r="T25" s="9"/>
    </row>
    <row r="26" spans="1:20">
      <c r="A26" s="106"/>
      <c r="B26" s="107">
        <v>0</v>
      </c>
      <c r="C26" s="221">
        <f>B11*B26</f>
        <v>0</v>
      </c>
      <c r="D26" s="653"/>
      <c r="E26" s="654"/>
      <c r="F26" t="b">
        <f t="shared" si="0"/>
        <v>0</v>
      </c>
      <c r="G26">
        <f t="shared" si="1"/>
        <v>0</v>
      </c>
      <c r="H26" s="1"/>
      <c r="J26" s="9"/>
      <c r="K26" s="9"/>
      <c r="L26" s="9"/>
      <c r="M26" s="9"/>
      <c r="N26" s="9"/>
      <c r="O26" s="9"/>
      <c r="P26" s="9"/>
      <c r="Q26" s="9"/>
      <c r="R26" s="9"/>
      <c r="S26" s="9"/>
      <c r="T26" s="9"/>
    </row>
    <row r="27" spans="1:20">
      <c r="A27" s="106"/>
      <c r="B27" s="107">
        <v>0</v>
      </c>
      <c r="C27" s="221">
        <f>B11*B27</f>
        <v>0</v>
      </c>
      <c r="D27" s="653"/>
      <c r="E27" s="654"/>
      <c r="F27" t="b">
        <f t="shared" si="0"/>
        <v>0</v>
      </c>
      <c r="G27">
        <f t="shared" si="1"/>
        <v>0</v>
      </c>
      <c r="H27" s="1"/>
      <c r="J27" s="9"/>
      <c r="K27" s="9"/>
      <c r="L27" s="9"/>
      <c r="M27" s="9"/>
      <c r="N27" s="9"/>
      <c r="O27" s="9"/>
      <c r="P27" s="9"/>
      <c r="Q27" s="9"/>
      <c r="R27" s="9"/>
      <c r="S27" s="9"/>
      <c r="T27" s="9"/>
    </row>
    <row r="28" spans="1:20">
      <c r="A28" s="106"/>
      <c r="B28" s="107">
        <v>0</v>
      </c>
      <c r="C28" s="221">
        <f>B11*B28</f>
        <v>0</v>
      </c>
      <c r="D28" s="653"/>
      <c r="E28" s="654"/>
      <c r="F28" t="b">
        <f t="shared" si="0"/>
        <v>0</v>
      </c>
      <c r="G28">
        <f t="shared" si="1"/>
        <v>0</v>
      </c>
      <c r="J28" s="9"/>
      <c r="K28" s="9"/>
      <c r="L28" s="9"/>
      <c r="M28" s="9"/>
      <c r="N28" s="9"/>
      <c r="O28" s="9"/>
      <c r="P28" s="9"/>
      <c r="Q28" s="9"/>
      <c r="R28" s="9"/>
      <c r="S28" s="9"/>
      <c r="T28" s="9"/>
    </row>
    <row r="29" spans="1:20">
      <c r="A29" s="106"/>
      <c r="B29" s="107">
        <v>0</v>
      </c>
      <c r="C29" s="221">
        <f>B11*B29</f>
        <v>0</v>
      </c>
      <c r="D29" s="653"/>
      <c r="E29" s="654"/>
      <c r="F29" t="b">
        <f t="shared" si="0"/>
        <v>0</v>
      </c>
      <c r="G29">
        <f t="shared" si="1"/>
        <v>0</v>
      </c>
      <c r="J29" s="9"/>
      <c r="K29" s="9"/>
      <c r="L29" s="9"/>
      <c r="M29" s="9"/>
      <c r="N29" s="9"/>
      <c r="O29" s="9"/>
      <c r="P29" s="9"/>
      <c r="Q29" s="9"/>
      <c r="R29" s="9"/>
      <c r="S29" s="9"/>
      <c r="T29" s="9"/>
    </row>
    <row r="30" spans="1:20">
      <c r="A30" s="106"/>
      <c r="B30" s="107">
        <v>0</v>
      </c>
      <c r="C30" s="221">
        <f>B11*B30</f>
        <v>0</v>
      </c>
      <c r="D30" s="653"/>
      <c r="E30" s="654"/>
      <c r="F30" t="b">
        <f t="shared" si="0"/>
        <v>0</v>
      </c>
      <c r="G30">
        <f t="shared" si="1"/>
        <v>0</v>
      </c>
      <c r="J30" s="9"/>
      <c r="K30" s="9"/>
      <c r="L30" s="9"/>
      <c r="M30" s="9"/>
      <c r="N30" s="9"/>
      <c r="O30" s="9"/>
      <c r="P30" s="9"/>
      <c r="Q30" s="9"/>
      <c r="R30" s="9"/>
      <c r="S30" s="9"/>
      <c r="T30" s="9"/>
    </row>
    <row r="31" spans="1:20">
      <c r="A31" s="106"/>
      <c r="B31" s="107">
        <v>0</v>
      </c>
      <c r="C31" s="221">
        <f>B11*B31</f>
        <v>0</v>
      </c>
      <c r="D31" s="653"/>
      <c r="E31" s="654"/>
      <c r="F31" t="b">
        <f t="shared" si="0"/>
        <v>0</v>
      </c>
      <c r="G31">
        <f t="shared" si="1"/>
        <v>0</v>
      </c>
    </row>
    <row r="32" spans="1:20">
      <c r="A32" s="89" t="s">
        <v>176</v>
      </c>
      <c r="B32" s="108">
        <f>SUM(B23:B31)</f>
        <v>0</v>
      </c>
      <c r="C32" s="88">
        <f>SUM(C23:C31)</f>
        <v>0</v>
      </c>
      <c r="D32" s="561">
        <f>IF($E$12="NO","Ineligible",MIN($F$11*1,$G$11,SUM(G23:G31)))</f>
        <v>0</v>
      </c>
      <c r="E32" s="562"/>
    </row>
    <row r="33" spans="1:9">
      <c r="A33" s="668" t="s">
        <v>196</v>
      </c>
      <c r="B33" s="669"/>
      <c r="C33" s="669"/>
      <c r="D33" s="669"/>
      <c r="E33" s="670"/>
    </row>
    <row r="34" spans="1:9">
      <c r="A34" s="662"/>
      <c r="B34" s="663"/>
      <c r="C34" s="663"/>
      <c r="D34" s="663"/>
      <c r="E34" s="664"/>
    </row>
    <row r="35" spans="1:9">
      <c r="A35" s="662"/>
      <c r="B35" s="663"/>
      <c r="C35" s="663"/>
      <c r="D35" s="663"/>
      <c r="E35" s="664"/>
    </row>
    <row r="36" spans="1:9">
      <c r="A36" s="665"/>
      <c r="B36" s="666"/>
      <c r="C36" s="666"/>
      <c r="D36" s="666"/>
      <c r="E36" s="667"/>
    </row>
    <row r="37" spans="1:9">
      <c r="I37" s="1"/>
    </row>
    <row r="38" spans="1:9">
      <c r="I38" s="1"/>
    </row>
    <row r="39" spans="1:9">
      <c r="F39" s="1"/>
      <c r="G39" s="1"/>
      <c r="H39" s="1"/>
      <c r="I39" s="1"/>
    </row>
    <row r="40" spans="1:9">
      <c r="F40" s="1"/>
      <c r="G40" s="1"/>
      <c r="H40" s="1"/>
      <c r="I40" s="1"/>
    </row>
    <row r="41" spans="1:9">
      <c r="F41" s="1"/>
      <c r="G41" s="1"/>
      <c r="H41" s="1"/>
    </row>
    <row r="42" spans="1:9">
      <c r="F42" s="1"/>
      <c r="G42" s="1"/>
      <c r="H42" s="1"/>
    </row>
  </sheetData>
  <sheetProtection algorithmName="SHA-512" hashValue="F8Tm286YS7EwXAH+QjskLi2oKYAdKY/3Bv+PO8FRFtIuGJJtKXrbUuopRZA7NlWkUrUVhDGtEBCoNUCKKzgmHA==" saltValue="e4+Y2EwA0Lj9DB4ujeXCjw==" spinCount="100000" sheet="1" selectLockedCells="1"/>
  <mergeCells count="28">
    <mergeCell ref="A34:E36"/>
    <mergeCell ref="A33:E33"/>
    <mergeCell ref="A1:F1"/>
    <mergeCell ref="D27:E27"/>
    <mergeCell ref="D28:E28"/>
    <mergeCell ref="D29:E29"/>
    <mergeCell ref="D30:E30"/>
    <mergeCell ref="D22:E22"/>
    <mergeCell ref="D23:E23"/>
    <mergeCell ref="D24:E24"/>
    <mergeCell ref="D25:E25"/>
    <mergeCell ref="D26:E26"/>
    <mergeCell ref="B10:E10"/>
    <mergeCell ref="A8:E8"/>
    <mergeCell ref="J17:T22"/>
    <mergeCell ref="D32:E32"/>
    <mergeCell ref="D31:E31"/>
    <mergeCell ref="J11:T13"/>
    <mergeCell ref="A14:E16"/>
    <mergeCell ref="A18:D18"/>
    <mergeCell ref="A19:D19"/>
    <mergeCell ref="A20:D20"/>
    <mergeCell ref="A17:D17"/>
    <mergeCell ref="J8:T10"/>
    <mergeCell ref="C11:D11"/>
    <mergeCell ref="A9:E9"/>
    <mergeCell ref="C12:D12"/>
    <mergeCell ref="A13:E13"/>
  </mergeCells>
  <conditionalFormatting sqref="A23:A31">
    <cfRule type="expression" dxfId="18" priority="5" stopIfTrue="1">
      <formula>$A$23:$A$31=""</formula>
    </cfRule>
  </conditionalFormatting>
  <conditionalFormatting sqref="B23:B31">
    <cfRule type="expression" dxfId="17" priority="3">
      <formula>$B$32&lt;=0</formula>
    </cfRule>
  </conditionalFormatting>
  <conditionalFormatting sqref="B10:E10 E11 B11:B12 A14:E16 A17:A20">
    <cfRule type="containsBlanks" dxfId="16" priority="6">
      <formula>LEN(TRIM(A10))=0</formula>
    </cfRule>
  </conditionalFormatting>
  <conditionalFormatting sqref="E18:E20">
    <cfRule type="containsBlanks" dxfId="15" priority="1">
      <formula>LEN(TRIM(E18))=0</formula>
    </cfRule>
  </conditionalFormatting>
  <dataValidations xWindow="313" yWindow="500" count="7">
    <dataValidation type="decimal" allowBlank="1" showInputMessage="1" showErrorMessage="1" sqref="C23:C31" xr:uid="{00000000-0002-0000-0D00-000000000000}">
      <formula1>0</formula1>
      <formula2>100000</formula2>
    </dataValidation>
    <dataValidation type="whole" allowBlank="1" showInputMessage="1" showErrorMessage="1" errorTitle="Invalid Number" error="Please enter a whole number between 1 and 52." promptTitle="Estimated # of Events" prompt="Please input the # of occasions for this event that you'll have." sqref="B11" xr:uid="{00000000-0002-0000-0D00-000001000000}">
      <formula1>0</formula1>
      <formula2>52</formula2>
    </dataValidation>
    <dataValidation type="whole" allowBlank="1" showInputMessage="1" showErrorMessage="1" errorTitle="Invalid Entry" error="Please enter a whole number in this cell." promptTitle="Attendance Documentation" prompt="If you are requesting for more than 30 attendees, go to the &quot;Documentation&quot; tab and follow the instructions there." sqref="E11" xr:uid="{00000000-0002-0000-0D00-000003000000}">
      <formula1>0</formula1>
      <formula2>40000</formula2>
    </dataValidation>
    <dataValidation type="list" allowBlank="1" showInputMessage="1" showErrorMessage="1" error="Error! Please use drop down option" promptTitle="Event Location" prompt="Please choose from drop down - YES or No " sqref="B12" xr:uid="{00000000-0002-0000-0D00-000004000000}">
      <formula1>"YES, NO"</formula1>
    </dataValidation>
    <dataValidation type="whole" allowBlank="1" showErrorMessage="1" errorTitle="Invalid Entry" error="Please enter a whole number in this cell." promptTitle="Attendance Documentation" prompt="If you are requesting for more than 100 attendees, go to the &quot;Documentation&quot; tab and follow the instructions there." sqref="E13:E16" xr:uid="{00000000-0002-0000-0D00-000002000000}">
      <formula1>0</formula1>
      <formula2>40000</formula2>
    </dataValidation>
    <dataValidation type="list" allowBlank="1" showInputMessage="1" showErrorMessage="1" sqref="E18:E20" xr:uid="{F027BA4A-AD19-433A-A561-06CFF0112CC7}">
      <formula1>"YES, NO"</formula1>
    </dataValidation>
    <dataValidation allowBlank="1" showInputMessage="1" showErrorMessage="1" promptTitle="Series Event Name" prompt="Please ensure the recurring series event name is not a duplicate name from the event request tab. This will be considered as double funding." sqref="B10:E10" xr:uid="{53AC9BC6-E9C4-4671-BA3D-E0FE9E9EC5C9}"/>
  </dataValidations>
  <hyperlinks>
    <hyperlink ref="J2" location="' SUMMARY'!Print_Area" display="SUMMARY" xr:uid="{D7FF1AC7-8E70-4C7A-BB2D-16F3AF321271}"/>
    <hyperlink ref="J3" location="'EVENT REQUESTS'!Print_Area" display="EVENTS" xr:uid="{8B46019D-FDCE-45A3-AA2B-0C218889B98D}"/>
    <hyperlink ref="J4" location="OTHER!Print_Area" display="OTHER" xr:uid="{C3C7A9A6-8B48-4FED-8B59-AEC0932371D5}"/>
    <hyperlink ref="J5" location="DOCUMENTATION!Print_Area" display="DOCUMENTATION" xr:uid="{BCB24E4F-26B0-49C6-8039-8BD6EDCD75E2}"/>
    <hyperlink ref="J6" location="'Instructions - READ FIRST'!Print_Area" display="INSTRUCTIONS" xr:uid="{E7F84026-A758-4271-9F23-D12996919612}"/>
    <hyperlink ref="J7" location="'SG Standards'!Print_Area" display="SG STANDARDS" xr:uid="{5DEC63FE-B88F-4326-A930-181C677907F7}"/>
  </hyperlinks>
  <printOptions horizontalCentered="1"/>
  <pageMargins left="0.4" right="0.4" top="0.75" bottom="0.75" header="0.3" footer="0.3"/>
  <pageSetup scale="93" orientation="portrait" r:id="rId1"/>
  <ignoredErrors>
    <ignoredError sqref="C23:C31" unlockedFormula="1"/>
  </ignoredErrors>
  <drawing r:id="rId2"/>
  <extLst>
    <ext xmlns:x14="http://schemas.microsoft.com/office/spreadsheetml/2009/9/main" uri="{CCE6A557-97BC-4b89-ADB6-D9C93CAAB3DF}">
      <x14:dataValidations xmlns:xm="http://schemas.microsoft.com/office/excel/2006/main" xWindow="313" yWindow="500" count="3">
        <x14:dataValidation type="list" allowBlank="1" showInputMessage="1" showErrorMessage="1" xr:uid="{00000000-0002-0000-0D00-000006000000}">
          <x14:formula1>
            <xm:f>DROPLIST!$A$2:$A$3</xm:f>
          </x14:formula1>
          <xm:sqref>E12</xm:sqref>
        </x14:dataValidation>
        <x14:dataValidation type="list" allowBlank="1" showInputMessage="1" showErrorMessage="1" error="Error! Please use drop down option" xr:uid="{39AE7178-0FC4-4560-9BFD-597C29238565}">
          <x14:formula1>
            <xm:f>DROPLIST!$C$14:$C$22</xm:f>
          </x14:formula1>
          <xm:sqref>A23:A31</xm:sqref>
        </x14:dataValidation>
        <x14:dataValidation type="list" allowBlank="1" showInputMessage="1" showErrorMessage="1" errorTitle="Invalid Entry" error="Please input Y (for approval) or N (for dissapproval)" promptTitle="Committee Use Only" prompt="Please input Y (for eligible) or N (for ineligible)" xr:uid="{0BAF6AC8-6ED3-4087-BCAB-9328EB2F04F4}">
          <x14:formula1>
            <xm:f>DROPLIST!$A$2:$A$3</xm:f>
          </x14:formula1>
          <xm:sqref>D23:E31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FF00"/>
  </sheetPr>
  <dimension ref="A1:Y82"/>
  <sheetViews>
    <sheetView showGridLines="0" topLeftCell="A10" zoomScale="80" zoomScaleNormal="80" zoomScaleSheetLayoutView="95" workbookViewId="0">
      <pane xSplit="25" topLeftCell="Z1" activePane="topRight" state="frozen"/>
      <selection pane="topRight" activeCell="C21" sqref="C21"/>
    </sheetView>
  </sheetViews>
  <sheetFormatPr defaultColWidth="8.42578125" defaultRowHeight="15"/>
  <cols>
    <col min="1" max="1" width="18.85546875" customWidth="1"/>
    <col min="2" max="4" width="16.7109375" customWidth="1"/>
    <col min="5" max="5" width="23.140625" customWidth="1"/>
    <col min="6" max="12" width="13.7109375" hidden="1" customWidth="1"/>
    <col min="13" max="13" width="8.7109375" hidden="1" customWidth="1"/>
    <col min="14" max="14" width="9.140625" customWidth="1"/>
    <col min="15" max="15" width="21.42578125" customWidth="1"/>
    <col min="16" max="24" width="9.140625" customWidth="1"/>
    <col min="25" max="25" width="35.140625" customWidth="1"/>
    <col min="26" max="34" width="9.140625" customWidth="1"/>
  </cols>
  <sheetData>
    <row r="1" spans="1:25" ht="39" customHeight="1" thickBot="1">
      <c r="A1" s="687" t="str">
        <f>' SUMMARY'!A1</f>
        <v>24-25 RSO INTERIM BUDGET APPLICATION</v>
      </c>
      <c r="B1" s="688"/>
      <c r="C1" s="688"/>
      <c r="D1" s="688"/>
      <c r="E1" s="688"/>
      <c r="F1" s="287"/>
      <c r="G1" s="287"/>
      <c r="H1" s="287"/>
      <c r="I1" s="287"/>
      <c r="J1" s="287"/>
      <c r="K1" s="287"/>
      <c r="L1" s="287"/>
      <c r="M1" s="287"/>
      <c r="N1" s="288"/>
    </row>
    <row r="2" spans="1:25" ht="15" customHeight="1">
      <c r="A2" s="172" t="str">
        <f>' SUMMARY'!A2</f>
        <v>Please Refer to red "Instructions" Tab for Instructions.</v>
      </c>
      <c r="B2" s="170"/>
      <c r="C2" s="170"/>
      <c r="D2" s="170"/>
      <c r="E2" s="170"/>
      <c r="F2" s="155"/>
      <c r="G2" s="113"/>
      <c r="H2" s="1"/>
      <c r="O2" s="591" t="s">
        <v>233</v>
      </c>
      <c r="P2" s="592"/>
      <c r="Q2" s="592"/>
      <c r="R2" s="592"/>
      <c r="S2" s="592"/>
      <c r="T2" s="592"/>
      <c r="U2" s="592"/>
      <c r="V2" s="592"/>
      <c r="W2" s="592"/>
      <c r="X2" s="592"/>
      <c r="Y2" s="593"/>
    </row>
    <row r="3" spans="1:25" ht="15" customHeight="1">
      <c r="A3" s="168" t="s">
        <v>178</v>
      </c>
      <c r="B3" s="112"/>
      <c r="C3" s="112"/>
      <c r="D3" s="156"/>
      <c r="E3" s="156"/>
      <c r="F3" s="157"/>
      <c r="H3" s="1"/>
      <c r="O3" s="594"/>
      <c r="P3" s="595"/>
      <c r="Q3" s="595"/>
      <c r="R3" s="595"/>
      <c r="S3" s="595"/>
      <c r="T3" s="595"/>
      <c r="U3" s="595"/>
      <c r="V3" s="595"/>
      <c r="W3" s="595"/>
      <c r="X3" s="595"/>
      <c r="Y3" s="596"/>
    </row>
    <row r="4" spans="1:25" ht="15" customHeight="1" thickBot="1">
      <c r="A4" s="174" t="s">
        <v>262</v>
      </c>
      <c r="B4" s="112"/>
      <c r="C4" s="112"/>
      <c r="D4" s="156"/>
      <c r="E4" s="156"/>
      <c r="F4" s="157"/>
      <c r="H4" s="1"/>
      <c r="O4" s="597"/>
      <c r="P4" s="598"/>
      <c r="Q4" s="598"/>
      <c r="R4" s="598"/>
      <c r="S4" s="598"/>
      <c r="T4" s="598"/>
      <c r="U4" s="598"/>
      <c r="V4" s="598"/>
      <c r="W4" s="598"/>
      <c r="X4" s="598"/>
      <c r="Y4" s="599"/>
    </row>
    <row r="5" spans="1:25" ht="15" customHeight="1">
      <c r="A5" s="2" t="s">
        <v>263</v>
      </c>
      <c r="B5" s="112"/>
      <c r="C5" s="112"/>
      <c r="D5" s="156"/>
      <c r="E5" s="156"/>
      <c r="F5" s="157"/>
      <c r="H5" s="1"/>
      <c r="O5" s="493" t="s">
        <v>133</v>
      </c>
      <c r="P5" s="494"/>
      <c r="Q5" s="494"/>
      <c r="R5" s="494"/>
      <c r="S5" s="494"/>
      <c r="T5" s="494"/>
      <c r="U5" s="494"/>
      <c r="V5" s="494"/>
      <c r="W5" s="494"/>
      <c r="X5" s="494"/>
      <c r="Y5" s="495"/>
    </row>
    <row r="6" spans="1:25" ht="15" customHeight="1">
      <c r="A6" s="2" t="s">
        <v>264</v>
      </c>
      <c r="B6" s="171"/>
      <c r="C6" s="171"/>
      <c r="D6" s="158"/>
      <c r="E6" s="158"/>
      <c r="F6" s="159"/>
      <c r="G6" s="114"/>
      <c r="H6" s="1"/>
      <c r="O6" s="496"/>
      <c r="P6" s="497"/>
      <c r="Q6" s="497"/>
      <c r="R6" s="497"/>
      <c r="S6" s="497"/>
      <c r="T6" s="497"/>
      <c r="U6" s="497"/>
      <c r="V6" s="497"/>
      <c r="W6" s="497"/>
      <c r="X6" s="497"/>
      <c r="Y6" s="498"/>
    </row>
    <row r="7" spans="1:25" ht="16.350000000000001" customHeight="1" thickBot="1">
      <c r="A7" s="693"/>
      <c r="B7" s="693"/>
      <c r="C7" s="693"/>
      <c r="D7" s="693"/>
      <c r="E7" s="693"/>
      <c r="F7" s="152"/>
      <c r="G7" s="1"/>
      <c r="H7" s="1"/>
      <c r="I7" s="150"/>
      <c r="O7" s="499"/>
      <c r="P7" s="500"/>
      <c r="Q7" s="500"/>
      <c r="R7" s="500"/>
      <c r="S7" s="500"/>
      <c r="T7" s="500"/>
      <c r="U7" s="500"/>
      <c r="V7" s="500"/>
      <c r="W7" s="500"/>
      <c r="X7" s="500"/>
      <c r="Y7" s="501"/>
    </row>
    <row r="8" spans="1:25" ht="19.5" customHeight="1" thickBot="1">
      <c r="A8" s="563" t="s">
        <v>265</v>
      </c>
      <c r="B8" s="631"/>
      <c r="C8" s="302" t="s">
        <v>266</v>
      </c>
      <c r="D8" s="21" t="s">
        <v>267</v>
      </c>
      <c r="E8" s="41" t="s">
        <v>268</v>
      </c>
      <c r="F8" s="103" t="s">
        <v>269</v>
      </c>
      <c r="G8" s="103" t="s">
        <v>270</v>
      </c>
      <c r="H8" s="103" t="s">
        <v>271</v>
      </c>
      <c r="I8" s="103" t="s">
        <v>272</v>
      </c>
      <c r="J8" s="103" t="s">
        <v>266</v>
      </c>
      <c r="K8" s="103" t="s">
        <v>273</v>
      </c>
      <c r="L8" s="103" t="s">
        <v>274</v>
      </c>
      <c r="M8" s="103" t="s">
        <v>275</v>
      </c>
      <c r="O8" s="594" t="s">
        <v>276</v>
      </c>
      <c r="P8" s="592"/>
      <c r="Q8" s="592"/>
      <c r="R8" s="592"/>
      <c r="S8" s="592"/>
      <c r="T8" s="592"/>
      <c r="U8" s="592"/>
      <c r="V8" s="592"/>
      <c r="W8" s="592"/>
      <c r="X8" s="592"/>
      <c r="Y8" s="593"/>
    </row>
    <row r="9" spans="1:25" ht="18.600000000000001" customHeight="1" thickTop="1">
      <c r="A9" s="689">
        <f>$B$19</f>
        <v>0</v>
      </c>
      <c r="B9" s="690"/>
      <c r="C9" s="93">
        <f>$B$22</f>
        <v>0</v>
      </c>
      <c r="D9" s="94">
        <f>G9</f>
        <v>0</v>
      </c>
      <c r="E9" s="95">
        <f>I9</f>
        <v>0</v>
      </c>
      <c r="F9" s="74">
        <f t="shared" ref="F9:F13" si="0">H9-E9</f>
        <v>0</v>
      </c>
      <c r="G9" s="74">
        <f>E$21</f>
        <v>0</v>
      </c>
      <c r="H9" s="74">
        <f>E$22</f>
        <v>0</v>
      </c>
      <c r="I9" s="74">
        <f>MIN(H9,L9)</f>
        <v>0</v>
      </c>
      <c r="J9" s="75">
        <f>B22</f>
        <v>0</v>
      </c>
      <c r="K9" s="74">
        <f>F$21</f>
        <v>0</v>
      </c>
      <c r="L9" s="74">
        <f>K9</f>
        <v>0</v>
      </c>
      <c r="M9" s="78" t="s">
        <v>168</v>
      </c>
      <c r="O9" s="594"/>
      <c r="P9" s="595"/>
      <c r="Q9" s="595"/>
      <c r="R9" s="595"/>
      <c r="S9" s="595"/>
      <c r="T9" s="595"/>
      <c r="U9" s="595"/>
      <c r="V9" s="595"/>
      <c r="W9" s="595"/>
      <c r="X9" s="595"/>
      <c r="Y9" s="596"/>
    </row>
    <row r="10" spans="1:25" ht="19.5" thickBot="1">
      <c r="A10" s="691">
        <f>$B$26</f>
        <v>0</v>
      </c>
      <c r="B10" s="692"/>
      <c r="C10" s="96">
        <f>$B$29</f>
        <v>0</v>
      </c>
      <c r="D10" s="97">
        <f t="shared" ref="D10:D13" si="1">G10</f>
        <v>0</v>
      </c>
      <c r="E10" s="97">
        <f>I10</f>
        <v>0</v>
      </c>
      <c r="F10" s="74">
        <f t="shared" si="0"/>
        <v>0</v>
      </c>
      <c r="G10" s="74">
        <f>E$28</f>
        <v>0</v>
      </c>
      <c r="H10" s="74">
        <f>E$29</f>
        <v>0</v>
      </c>
      <c r="I10" s="74">
        <f t="shared" ref="I10" si="2">MIN(H10,L10)</f>
        <v>0</v>
      </c>
      <c r="J10" s="75">
        <f>B29</f>
        <v>0</v>
      </c>
      <c r="K10" s="74">
        <f>F$27</f>
        <v>0</v>
      </c>
      <c r="L10" s="74">
        <f>K10-M10</f>
        <v>0</v>
      </c>
      <c r="M10" s="74">
        <f>SUMIF(J$9:J9,J10,I$9:I9)</f>
        <v>0</v>
      </c>
      <c r="N10" s="297"/>
      <c r="O10" s="597"/>
      <c r="P10" s="598"/>
      <c r="Q10" s="598"/>
      <c r="R10" s="598"/>
      <c r="S10" s="598"/>
      <c r="T10" s="598"/>
      <c r="U10" s="598"/>
      <c r="V10" s="598"/>
      <c r="W10" s="598"/>
      <c r="X10" s="598"/>
      <c r="Y10" s="599"/>
    </row>
    <row r="11" spans="1:25" ht="19.350000000000001" customHeight="1">
      <c r="A11" s="691">
        <f>$B$33</f>
        <v>0</v>
      </c>
      <c r="B11" s="692"/>
      <c r="C11" s="96">
        <f>$B$37</f>
        <v>0</v>
      </c>
      <c r="D11" s="97">
        <f t="shared" si="1"/>
        <v>0</v>
      </c>
      <c r="E11" s="97">
        <f t="shared" ref="E11:E14" si="3">I11</f>
        <v>0</v>
      </c>
      <c r="F11" s="74">
        <f t="shared" si="0"/>
        <v>0</v>
      </c>
      <c r="G11" s="74">
        <f>E$36</f>
        <v>0</v>
      </c>
      <c r="H11" s="74">
        <f>E$37</f>
        <v>0</v>
      </c>
      <c r="I11" s="74">
        <f>MIN(H11,L11)</f>
        <v>0</v>
      </c>
      <c r="J11" s="75">
        <f>B37</f>
        <v>0</v>
      </c>
      <c r="K11" s="74">
        <f>F$34</f>
        <v>0</v>
      </c>
      <c r="L11" s="74">
        <f t="shared" ref="L11" si="4">K11-M11</f>
        <v>0</v>
      </c>
      <c r="M11" s="74">
        <f>SUMIF(J$9:J10,J11,I$9:I10)</f>
        <v>0</v>
      </c>
      <c r="N11" s="297"/>
      <c r="O11" s="694" t="s">
        <v>277</v>
      </c>
      <c r="P11" s="695"/>
      <c r="Q11" s="695"/>
      <c r="R11" s="695"/>
      <c r="S11" s="695"/>
      <c r="T11" s="695"/>
      <c r="U11" s="695"/>
      <c r="V11" s="695"/>
      <c r="W11" s="695"/>
      <c r="X11" s="695"/>
      <c r="Y11" s="696"/>
    </row>
    <row r="12" spans="1:25" ht="18.75">
      <c r="A12" s="691">
        <f>$B$41</f>
        <v>0</v>
      </c>
      <c r="B12" s="692"/>
      <c r="C12" s="98">
        <f>$B$45</f>
        <v>0</v>
      </c>
      <c r="D12" s="97">
        <f t="shared" si="1"/>
        <v>0</v>
      </c>
      <c r="E12" s="97">
        <f t="shared" si="3"/>
        <v>0</v>
      </c>
      <c r="F12" s="74">
        <f t="shared" si="0"/>
        <v>0</v>
      </c>
      <c r="G12" s="74">
        <f>E$44</f>
        <v>0</v>
      </c>
      <c r="H12" s="74">
        <f>E$45</f>
        <v>0</v>
      </c>
      <c r="I12" s="74">
        <f>MIN(H12,L12)</f>
        <v>0</v>
      </c>
      <c r="J12" s="75">
        <f>B45</f>
        <v>0</v>
      </c>
      <c r="K12" s="74">
        <f>F$41</f>
        <v>0</v>
      </c>
      <c r="L12" s="74">
        <f>K12-M12</f>
        <v>0</v>
      </c>
      <c r="M12" s="74">
        <f>SUMIF(J$9:J11,J12,I$9:I11)</f>
        <v>0</v>
      </c>
      <c r="N12" s="297"/>
      <c r="O12" s="681" t="s">
        <v>278</v>
      </c>
      <c r="P12" s="682"/>
      <c r="Q12" s="682"/>
      <c r="R12" s="682"/>
      <c r="S12" s="682"/>
      <c r="T12" s="682"/>
      <c r="U12" s="682"/>
      <c r="V12" s="682"/>
      <c r="W12" s="682"/>
      <c r="X12" s="682"/>
      <c r="Y12" s="683"/>
    </row>
    <row r="13" spans="1:25" ht="18.75">
      <c r="A13" s="691">
        <f>$B$49</f>
        <v>0</v>
      </c>
      <c r="B13" s="692"/>
      <c r="C13" s="96">
        <f>$B$55</f>
        <v>0</v>
      </c>
      <c r="D13" s="97">
        <f t="shared" si="1"/>
        <v>0</v>
      </c>
      <c r="E13" s="97">
        <f t="shared" si="3"/>
        <v>0</v>
      </c>
      <c r="F13" s="74">
        <f t="shared" si="0"/>
        <v>0</v>
      </c>
      <c r="G13" s="74">
        <f>E$54</f>
        <v>0</v>
      </c>
      <c r="H13" s="74">
        <f>E$55</f>
        <v>0</v>
      </c>
      <c r="I13" s="74">
        <f>MIN(H13,L13)</f>
        <v>0</v>
      </c>
      <c r="J13" s="75">
        <f>B55</f>
        <v>0</v>
      </c>
      <c r="K13" s="74">
        <f>F$50</f>
        <v>0</v>
      </c>
      <c r="L13" s="74">
        <f>K13-M13</f>
        <v>0</v>
      </c>
      <c r="M13" s="74">
        <f>SUMIF(J$9:J12,J13,I$9:I12)</f>
        <v>0</v>
      </c>
      <c r="N13" s="297"/>
      <c r="O13" s="681"/>
      <c r="P13" s="682"/>
      <c r="Q13" s="682"/>
      <c r="R13" s="682"/>
      <c r="S13" s="682"/>
      <c r="T13" s="682"/>
      <c r="U13" s="682"/>
      <c r="V13" s="682"/>
      <c r="W13" s="682"/>
      <c r="X13" s="682"/>
      <c r="Y13" s="683"/>
    </row>
    <row r="14" spans="1:25" ht="18.75" customHeight="1">
      <c r="A14" s="691">
        <f>$B$61</f>
        <v>0</v>
      </c>
      <c r="B14" s="692"/>
      <c r="C14" s="96">
        <f>$B$67</f>
        <v>0</v>
      </c>
      <c r="D14" s="97">
        <f>G14</f>
        <v>0</v>
      </c>
      <c r="E14" s="97">
        <f t="shared" si="3"/>
        <v>0</v>
      </c>
      <c r="F14" s="74">
        <f t="shared" ref="F14" si="5">H14-E14</f>
        <v>0</v>
      </c>
      <c r="G14" s="74">
        <f>E$66</f>
        <v>0</v>
      </c>
      <c r="H14" s="74">
        <f>E$67</f>
        <v>0</v>
      </c>
      <c r="I14" s="74">
        <f>MIN(H14,L14)</f>
        <v>0</v>
      </c>
      <c r="J14" s="236">
        <f>B67</f>
        <v>0</v>
      </c>
      <c r="K14" s="74">
        <f>F$62</f>
        <v>0</v>
      </c>
      <c r="L14" s="74">
        <f t="shared" ref="L14" si="6">K14-M14</f>
        <v>0</v>
      </c>
      <c r="M14" s="74">
        <f>SUMIF(J$9:J13,J14,I$9:I13)</f>
        <v>0</v>
      </c>
      <c r="N14" s="297"/>
      <c r="O14" s="678" t="s">
        <v>279</v>
      </c>
      <c r="P14" s="679"/>
      <c r="Q14" s="679"/>
      <c r="R14" s="679"/>
      <c r="S14" s="679"/>
      <c r="T14" s="679"/>
      <c r="U14" s="679"/>
      <c r="V14" s="679"/>
      <c r="W14" s="679"/>
      <c r="X14" s="679"/>
      <c r="Y14" s="680"/>
    </row>
    <row r="15" spans="1:25" ht="15" customHeight="1">
      <c r="A15" s="691">
        <f>$B$73</f>
        <v>0</v>
      </c>
      <c r="B15" s="692"/>
      <c r="C15" s="99">
        <f>$B$79</f>
        <v>0</v>
      </c>
      <c r="D15" s="97">
        <f>G15</f>
        <v>0</v>
      </c>
      <c r="E15" s="97">
        <f>I15</f>
        <v>0</v>
      </c>
      <c r="F15" s="74">
        <f>H15-E15</f>
        <v>0</v>
      </c>
      <c r="G15" s="100">
        <f>$E$78</f>
        <v>0</v>
      </c>
      <c r="H15" s="74">
        <f>E$79</f>
        <v>0</v>
      </c>
      <c r="I15" s="74">
        <f>MIN(H15,L15)</f>
        <v>0</v>
      </c>
      <c r="J15" s="236">
        <f>B79</f>
        <v>0</v>
      </c>
      <c r="K15" s="74">
        <f>F$74</f>
        <v>0</v>
      </c>
      <c r="L15" s="74">
        <f>K15-M15</f>
        <v>0</v>
      </c>
      <c r="M15" s="74">
        <f>SUMIF(J$9:J14,J15,I$9:I14)</f>
        <v>0</v>
      </c>
      <c r="O15" s="231"/>
      <c r="P15" s="239"/>
      <c r="Q15" s="239"/>
      <c r="R15" s="239"/>
      <c r="S15" s="239"/>
      <c r="T15" s="239"/>
      <c r="U15" s="239"/>
      <c r="V15" s="239"/>
      <c r="W15" s="239"/>
      <c r="X15" s="239"/>
      <c r="Y15" s="232"/>
    </row>
    <row r="16" spans="1:25" ht="32.25" customHeight="1">
      <c r="A16" s="684" t="s">
        <v>280</v>
      </c>
      <c r="B16" s="685"/>
      <c r="C16" s="686"/>
      <c r="D16" s="115">
        <f t="shared" ref="D16:I16" si="7">SUM(D9:D15)</f>
        <v>0</v>
      </c>
      <c r="E16" s="116">
        <f t="shared" si="7"/>
        <v>0</v>
      </c>
      <c r="F16" s="77">
        <f t="shared" si="7"/>
        <v>0</v>
      </c>
      <c r="G16" s="77">
        <f t="shared" si="7"/>
        <v>0</v>
      </c>
      <c r="H16" s="77">
        <f t="shared" si="7"/>
        <v>0</v>
      </c>
      <c r="I16" s="77">
        <f t="shared" si="7"/>
        <v>0</v>
      </c>
      <c r="J16" s="76"/>
      <c r="K16" s="77">
        <f>SUM(K9:K15)</f>
        <v>0</v>
      </c>
      <c r="L16" s="77"/>
      <c r="M16" s="77">
        <f>SUM(M10:M15)</f>
        <v>0</v>
      </c>
      <c r="N16" s="1"/>
      <c r="O16" s="681" t="s">
        <v>281</v>
      </c>
      <c r="P16" s="682"/>
      <c r="Q16" s="682"/>
      <c r="R16" s="682"/>
      <c r="S16" s="682"/>
      <c r="T16" s="682"/>
      <c r="U16" s="682"/>
      <c r="V16" s="682"/>
      <c r="W16" s="682"/>
      <c r="X16" s="682"/>
      <c r="Y16" s="683"/>
    </row>
    <row r="17" spans="1:25" ht="17.25" customHeight="1">
      <c r="A17" s="715" t="s">
        <v>282</v>
      </c>
      <c r="B17" s="716"/>
      <c r="C17" s="716"/>
      <c r="D17" s="716"/>
      <c r="E17" s="717"/>
      <c r="N17" s="1"/>
      <c r="O17" s="678" t="s">
        <v>283</v>
      </c>
      <c r="P17" s="679"/>
      <c r="Q17" s="679"/>
      <c r="R17" s="679"/>
      <c r="S17" s="679"/>
      <c r="T17" s="679"/>
      <c r="U17" s="679"/>
      <c r="V17" s="679"/>
      <c r="W17" s="679"/>
      <c r="X17" s="679"/>
      <c r="Y17" s="680"/>
    </row>
    <row r="18" spans="1:25" ht="15.75" customHeight="1" thickBot="1">
      <c r="A18" s="635" t="s">
        <v>284</v>
      </c>
      <c r="B18" s="721"/>
      <c r="C18" s="721"/>
      <c r="D18" s="721"/>
      <c r="E18" s="722"/>
      <c r="N18" s="1"/>
      <c r="O18" s="231"/>
      <c r="P18" s="239"/>
      <c r="Q18" s="239"/>
      <c r="R18" s="239"/>
      <c r="S18" s="239"/>
      <c r="T18" s="239"/>
      <c r="U18" s="239"/>
      <c r="V18" s="239"/>
      <c r="W18" s="239"/>
      <c r="X18" s="239"/>
      <c r="Y18" s="232"/>
    </row>
    <row r="19" spans="1:25" ht="15" customHeight="1" thickTop="1">
      <c r="A19" s="240" t="s">
        <v>285</v>
      </c>
      <c r="B19" s="712"/>
      <c r="C19" s="713"/>
      <c r="D19" s="713"/>
      <c r="E19" s="714"/>
      <c r="O19" s="681" t="s">
        <v>286</v>
      </c>
      <c r="P19" s="682"/>
      <c r="Q19" s="682"/>
      <c r="R19" s="682"/>
      <c r="S19" s="682"/>
      <c r="T19" s="682"/>
      <c r="U19" s="682"/>
      <c r="V19" s="682"/>
      <c r="W19" s="682"/>
      <c r="X19" s="682"/>
      <c r="Y19" s="683"/>
    </row>
    <row r="20" spans="1:25" ht="15" customHeight="1">
      <c r="A20" s="309"/>
      <c r="B20" s="241" t="s">
        <v>287</v>
      </c>
      <c r="C20" s="241" t="s">
        <v>288</v>
      </c>
      <c r="D20" s="242" t="s">
        <v>289</v>
      </c>
      <c r="E20" s="241" t="s">
        <v>176</v>
      </c>
      <c r="F20" s="14" t="s">
        <v>273</v>
      </c>
      <c r="G20" s="49" t="s">
        <v>290</v>
      </c>
      <c r="H20" s="73"/>
      <c r="I20" s="73"/>
      <c r="J20" s="73"/>
      <c r="K20" s="73"/>
      <c r="L20" s="73"/>
      <c r="M20" s="73"/>
      <c r="N20" s="1"/>
      <c r="O20" s="672" t="s">
        <v>291</v>
      </c>
      <c r="P20" s="673"/>
      <c r="Q20" s="673"/>
      <c r="R20" s="673"/>
      <c r="S20" s="673"/>
      <c r="T20" s="673"/>
      <c r="U20" s="673"/>
      <c r="V20" s="673"/>
      <c r="W20" s="673"/>
      <c r="X20" s="673"/>
      <c r="Y20" s="674"/>
    </row>
    <row r="21" spans="1:25" ht="15.75" customHeight="1">
      <c r="A21" s="87" t="s">
        <v>292</v>
      </c>
      <c r="B21" s="52" t="s">
        <v>168</v>
      </c>
      <c r="C21" s="102">
        <v>0</v>
      </c>
      <c r="D21" s="105">
        <v>0</v>
      </c>
      <c r="E21" s="38">
        <f>IF(OR(C21=0,D21=0),0,PRODUCT(C21:D21))</f>
        <v>0</v>
      </c>
      <c r="F21" s="50">
        <f>_xlfn.IFNA(VLOOKUP($B22,Table1[#All],2,FALSE),0)</f>
        <v>0</v>
      </c>
      <c r="G21" s="50">
        <f>IF($B22="Cap. Assets",MIN(0.75*$E21,2000),_xlfn.IFNA(VLOOKUP($B22,Table1[#All],3,FALSE),0))</f>
        <v>0</v>
      </c>
      <c r="H21" s="51"/>
      <c r="I21" s="51"/>
      <c r="J21" s="51"/>
      <c r="K21" s="51"/>
      <c r="L21" s="51"/>
      <c r="M21" s="51"/>
      <c r="O21" s="675" t="s">
        <v>293</v>
      </c>
      <c r="P21" s="676"/>
      <c r="Q21" s="676"/>
      <c r="R21" s="676"/>
      <c r="S21" s="676"/>
      <c r="T21" s="676"/>
      <c r="U21" s="676"/>
      <c r="V21" s="676"/>
      <c r="W21" s="676"/>
      <c r="X21" s="676"/>
      <c r="Y21" s="677"/>
    </row>
    <row r="22" spans="1:25" ht="15.75" customHeight="1" thickBot="1">
      <c r="A22" s="40" t="s">
        <v>294</v>
      </c>
      <c r="B22" s="219"/>
      <c r="C22" s="234">
        <f>MIN($C21,IFERROR($F22/$D22,0))</f>
        <v>0</v>
      </c>
      <c r="D22" s="216">
        <f>MIN($G21,$D21)</f>
        <v>0</v>
      </c>
      <c r="E22" s="39">
        <f>MIN($F22,$C22*$D22)</f>
        <v>0</v>
      </c>
      <c r="F22" s="55">
        <f>MIN($E21,$F21)</f>
        <v>0</v>
      </c>
    </row>
    <row r="23" spans="1:25" ht="16.5" customHeight="1" thickTop="1">
      <c r="A23" s="299" t="s">
        <v>238</v>
      </c>
      <c r="B23" s="718" t="str">
        <f>IF($E22&gt;0,IF($E22=$F17,"Approved up to the cap for this type of item.","Approved based on the request and based on ASRC's Standards for this fiscal year."),"")</f>
        <v/>
      </c>
      <c r="C23" s="719"/>
      <c r="D23" s="719"/>
      <c r="E23" s="720"/>
      <c r="F23" s="247"/>
    </row>
    <row r="24" spans="1:25" ht="24.75" customHeight="1">
      <c r="A24" s="723"/>
      <c r="B24" s="724"/>
      <c r="C24" s="724"/>
      <c r="D24" s="724"/>
      <c r="E24" s="725"/>
    </row>
    <row r="25" spans="1:25" ht="15" hidden="1" customHeight="1" thickBot="1">
      <c r="A25" s="635" t="s">
        <v>295</v>
      </c>
      <c r="B25" s="636"/>
      <c r="C25" s="636"/>
      <c r="D25" s="636"/>
      <c r="E25" s="637"/>
    </row>
    <row r="26" spans="1:25" ht="16.5" hidden="1" customHeight="1" thickTop="1">
      <c r="A26" s="54" t="s">
        <v>285</v>
      </c>
      <c r="B26" s="732"/>
      <c r="C26" s="733"/>
      <c r="D26" s="733"/>
      <c r="E26" s="734"/>
      <c r="F26" s="14" t="s">
        <v>273</v>
      </c>
      <c r="G26" s="49" t="s">
        <v>290</v>
      </c>
      <c r="H26" s="73"/>
      <c r="I26" s="73"/>
      <c r="J26" s="73"/>
      <c r="K26" s="73"/>
      <c r="L26" s="73"/>
      <c r="M26" s="73"/>
    </row>
    <row r="27" spans="1:25" ht="15" hidden="1" customHeight="1">
      <c r="A27" s="309"/>
      <c r="B27" s="14" t="s">
        <v>287</v>
      </c>
      <c r="C27" s="14" t="s">
        <v>288</v>
      </c>
      <c r="D27" s="15" t="s">
        <v>289</v>
      </c>
      <c r="E27" s="14" t="s">
        <v>176</v>
      </c>
      <c r="F27" s="74">
        <f>_xlfn.IFNA(VLOOKUP($B29,Table1[#All],2,FALSE),0)</f>
        <v>0</v>
      </c>
      <c r="G27" s="50">
        <f>IF($B29="Cap. Assets",MIN(0.75*$E28,2000),_xlfn.IFNA(VLOOKUP($B29,Table1[#All],3,FALSE),0))</f>
        <v>0</v>
      </c>
      <c r="H27" s="51"/>
      <c r="I27" s="51"/>
      <c r="J27" s="51"/>
      <c r="K27" s="51"/>
      <c r="L27" s="51"/>
      <c r="M27" s="51"/>
    </row>
    <row r="28" spans="1:25" hidden="1">
      <c r="A28" s="87" t="s">
        <v>292</v>
      </c>
      <c r="B28" s="52" t="s">
        <v>168</v>
      </c>
      <c r="C28" s="102">
        <v>0</v>
      </c>
      <c r="D28" s="105">
        <v>0</v>
      </c>
      <c r="E28" s="38">
        <f>IF(OR(C28=0,D28=0),0,PRODUCT(C28:D28))</f>
        <v>0</v>
      </c>
      <c r="F28" s="55">
        <f>MIN($E28,$F27)</f>
        <v>0</v>
      </c>
    </row>
    <row r="29" spans="1:25" ht="15.75" hidden="1" customHeight="1" thickBot="1">
      <c r="A29" s="40" t="s">
        <v>294</v>
      </c>
      <c r="B29" s="219"/>
      <c r="C29" s="234">
        <f>MIN($C28,IFERROR($F28/$D29,0))</f>
        <v>0</v>
      </c>
      <c r="D29" s="216">
        <f>MIN($G27,$D28)</f>
        <v>0</v>
      </c>
      <c r="E29" s="39">
        <f>MIN($F28,$C29*$D29)</f>
        <v>0</v>
      </c>
      <c r="O29" s="735"/>
      <c r="P29" s="735"/>
      <c r="Q29" s="735"/>
      <c r="R29" s="735"/>
      <c r="S29" s="735"/>
      <c r="T29" s="735"/>
      <c r="U29" s="735"/>
      <c r="V29" s="735"/>
      <c r="W29" s="735"/>
      <c r="X29" s="735"/>
      <c r="Y29" s="735"/>
    </row>
    <row r="30" spans="1:25" ht="15.75" hidden="1" customHeight="1" thickTop="1">
      <c r="A30" s="299" t="s">
        <v>238</v>
      </c>
      <c r="B30" s="718" t="str">
        <f>IF($E29&gt;0,IF($E29=$F24,"Approved up to the cap for this type of item.","Approved based on the request and based on ASRC's Standards for this fiscal year."),"")</f>
        <v/>
      </c>
      <c r="C30" s="719"/>
      <c r="D30" s="719"/>
      <c r="E30" s="720"/>
    </row>
    <row r="31" spans="1:25" ht="15.75" hidden="1" customHeight="1">
      <c r="A31" s="723"/>
      <c r="B31" s="724"/>
      <c r="C31" s="724"/>
      <c r="D31" s="724"/>
      <c r="E31" s="725"/>
      <c r="O31" s="737"/>
      <c r="P31" s="737"/>
      <c r="Q31" s="737"/>
      <c r="R31" s="737"/>
      <c r="S31" s="737"/>
      <c r="T31" s="737"/>
      <c r="U31" s="737"/>
      <c r="V31" s="737"/>
      <c r="W31" s="737"/>
      <c r="X31" s="737"/>
      <c r="Y31" s="737"/>
    </row>
    <row r="32" spans="1:25" ht="15" hidden="1" customHeight="1" thickBot="1">
      <c r="A32" s="635" t="s">
        <v>296</v>
      </c>
      <c r="B32" s="636"/>
      <c r="C32" s="636"/>
      <c r="D32" s="636"/>
      <c r="E32" s="637"/>
      <c r="O32" s="728"/>
      <c r="P32" s="728"/>
      <c r="Q32" s="728"/>
      <c r="R32" s="728"/>
      <c r="S32" s="728"/>
      <c r="T32" s="728"/>
      <c r="U32" s="728"/>
      <c r="V32" s="728"/>
      <c r="W32" s="728"/>
      <c r="X32" s="728"/>
      <c r="Y32" s="728"/>
    </row>
    <row r="33" spans="1:25" ht="15" hidden="1" customHeight="1" thickTop="1">
      <c r="A33" s="54" t="s">
        <v>285</v>
      </c>
      <c r="B33" s="713"/>
      <c r="C33" s="713"/>
      <c r="D33" s="713"/>
      <c r="E33" s="714"/>
      <c r="F33" s="14" t="s">
        <v>273</v>
      </c>
      <c r="G33" s="49" t="s">
        <v>290</v>
      </c>
      <c r="H33" s="73"/>
      <c r="I33" s="73"/>
      <c r="J33" s="73"/>
      <c r="K33" s="73"/>
      <c r="L33" s="73"/>
      <c r="M33" s="73"/>
    </row>
    <row r="34" spans="1:25" ht="15" hidden="1" customHeight="1">
      <c r="A34" s="729"/>
      <c r="B34" s="730"/>
      <c r="C34" s="730"/>
      <c r="D34" s="730"/>
      <c r="E34" s="731"/>
      <c r="F34" s="74">
        <f>_xlfn.IFNA(VLOOKUP($B37,Table1[#All],2,FALSE),0)</f>
        <v>0</v>
      </c>
      <c r="G34" s="50">
        <f>IF($B37="Cap. Assets",MIN(0.75*$E36,2000),_xlfn.IFNA(VLOOKUP($B37,Table1[#All],3,FALSE),0))</f>
        <v>0</v>
      </c>
      <c r="H34" s="51"/>
      <c r="I34" s="51"/>
      <c r="J34" s="51"/>
      <c r="K34" s="51"/>
      <c r="L34" s="51"/>
      <c r="M34" s="51"/>
      <c r="O34" s="737"/>
      <c r="P34" s="737"/>
      <c r="Q34" s="737"/>
      <c r="R34" s="737"/>
      <c r="S34" s="737"/>
      <c r="T34" s="737"/>
      <c r="U34" s="737"/>
      <c r="V34" s="737"/>
      <c r="W34" s="737"/>
      <c r="X34" s="737"/>
      <c r="Y34" s="737"/>
    </row>
    <row r="35" spans="1:25" ht="18" hidden="1" customHeight="1">
      <c r="A35" s="309"/>
      <c r="B35" s="14" t="s">
        <v>287</v>
      </c>
      <c r="C35" s="14" t="s">
        <v>288</v>
      </c>
      <c r="D35" s="15" t="s">
        <v>289</v>
      </c>
      <c r="E35" s="14" t="s">
        <v>176</v>
      </c>
      <c r="F35" s="55">
        <f>MIN($E36,$F34)</f>
        <v>0</v>
      </c>
      <c r="O35" s="727"/>
      <c r="P35" s="727"/>
      <c r="Q35" s="727"/>
      <c r="R35" s="727"/>
      <c r="S35" s="727"/>
      <c r="T35" s="727"/>
      <c r="U35" s="727"/>
      <c r="V35" s="727"/>
      <c r="W35" s="727"/>
      <c r="X35" s="727"/>
      <c r="Y35" s="727"/>
    </row>
    <row r="36" spans="1:25" ht="15" hidden="1" customHeight="1">
      <c r="A36" s="87" t="s">
        <v>292</v>
      </c>
      <c r="B36" s="52" t="s">
        <v>168</v>
      </c>
      <c r="C36" s="102"/>
      <c r="D36" s="105"/>
      <c r="E36" s="38">
        <f>IF(OR(C36=0,D36=0),0,PRODUCT(C36:D36))</f>
        <v>0</v>
      </c>
    </row>
    <row r="37" spans="1:25" ht="16.5" hidden="1" customHeight="1" thickBot="1">
      <c r="A37" s="40" t="s">
        <v>294</v>
      </c>
      <c r="B37" s="219"/>
      <c r="C37" s="234">
        <f>MIN($C36,IFERROR($F35/$D37,0))</f>
        <v>0</v>
      </c>
      <c r="D37" s="216">
        <f>MIN($G34,$D36)</f>
        <v>0</v>
      </c>
      <c r="E37" s="39">
        <f>MIN($F35,$C37*$D37)</f>
        <v>0</v>
      </c>
      <c r="O37" s="736"/>
      <c r="P37" s="736"/>
      <c r="Q37" s="736"/>
      <c r="R37" s="736"/>
      <c r="S37" s="736"/>
      <c r="T37" s="736"/>
      <c r="U37" s="736"/>
      <c r="V37" s="736"/>
      <c r="W37" s="736"/>
      <c r="X37" s="736"/>
      <c r="Y37" s="736"/>
    </row>
    <row r="38" spans="1:25" ht="15.75" hidden="1" customHeight="1" thickTop="1">
      <c r="A38" s="299" t="s">
        <v>238</v>
      </c>
      <c r="B38" s="718" t="str">
        <f>IF($E37&gt;0,IF($E37=$F32,"Approved up to the cap for this type of item.","Approved based on the request and based on ASRC's Standards for this fiscal year."),"")</f>
        <v/>
      </c>
      <c r="C38" s="719"/>
      <c r="D38" s="719"/>
      <c r="E38" s="720"/>
      <c r="O38" s="736"/>
      <c r="P38" s="736"/>
      <c r="Q38" s="736"/>
      <c r="R38" s="736"/>
      <c r="S38" s="736"/>
      <c r="T38" s="736"/>
      <c r="U38" s="736"/>
      <c r="V38" s="736"/>
      <c r="W38" s="736"/>
      <c r="X38" s="736"/>
      <c r="Y38" s="736"/>
    </row>
    <row r="39" spans="1:25" ht="15" hidden="1" customHeight="1">
      <c r="A39" s="723"/>
      <c r="B39" s="724"/>
      <c r="C39" s="724"/>
      <c r="D39" s="724"/>
      <c r="E39" s="725"/>
      <c r="O39" s="726"/>
      <c r="P39" s="726"/>
      <c r="Q39" s="726"/>
      <c r="R39" s="726"/>
      <c r="S39" s="726"/>
      <c r="T39" s="726"/>
      <c r="U39" s="726"/>
      <c r="V39" s="726"/>
      <c r="W39" s="726"/>
      <c r="X39" s="726"/>
      <c r="Y39" s="726"/>
    </row>
    <row r="40" spans="1:25" ht="16.5" thickBot="1">
      <c r="A40" s="635" t="s">
        <v>297</v>
      </c>
      <c r="B40" s="636"/>
      <c r="C40" s="636"/>
      <c r="D40" s="636"/>
      <c r="E40" s="637"/>
      <c r="F40" s="14" t="s">
        <v>273</v>
      </c>
      <c r="G40" s="49" t="s">
        <v>290</v>
      </c>
      <c r="H40" s="73"/>
      <c r="I40" s="73"/>
      <c r="J40" s="73"/>
      <c r="K40" s="73"/>
      <c r="L40" s="73"/>
      <c r="M40" s="73"/>
    </row>
    <row r="41" spans="1:25" ht="15" customHeight="1" thickTop="1">
      <c r="A41" s="54" t="s">
        <v>285</v>
      </c>
      <c r="B41" s="713"/>
      <c r="C41" s="713"/>
      <c r="D41" s="713"/>
      <c r="E41" s="714"/>
      <c r="F41" s="74">
        <f>_xlfn.IFNA(VLOOKUP($B45,Table1[#All],2,FALSE),0)</f>
        <v>0</v>
      </c>
      <c r="G41" s="50">
        <f>IF($B45="Cap. Assets",MIN(0.75*$E44,2000),_xlfn.IFNA(VLOOKUP($B45,Table1[#All],3,FALSE),0))</f>
        <v>0</v>
      </c>
      <c r="H41" s="51"/>
      <c r="I41" s="51"/>
      <c r="J41" s="51"/>
      <c r="K41" s="51"/>
      <c r="L41" s="51"/>
      <c r="M41" s="51"/>
    </row>
    <row r="42" spans="1:25">
      <c r="A42" s="309" t="s">
        <v>298</v>
      </c>
      <c r="B42" s="712"/>
      <c r="C42" s="713"/>
      <c r="D42" s="713"/>
      <c r="E42" s="714"/>
      <c r="F42" s="210">
        <f>MIN($E44,$F41)</f>
        <v>0</v>
      </c>
    </row>
    <row r="43" spans="1:25">
      <c r="A43" s="309"/>
      <c r="B43" s="14" t="s">
        <v>287</v>
      </c>
      <c r="C43" s="14" t="s">
        <v>288</v>
      </c>
      <c r="D43" s="15" t="s">
        <v>289</v>
      </c>
      <c r="E43" s="14" t="s">
        <v>176</v>
      </c>
    </row>
    <row r="44" spans="1:25">
      <c r="A44" s="87" t="s">
        <v>292</v>
      </c>
      <c r="B44" s="52" t="s">
        <v>168</v>
      </c>
      <c r="C44" s="102">
        <v>0</v>
      </c>
      <c r="D44" s="105">
        <v>0</v>
      </c>
      <c r="E44" s="38">
        <f>IF(OR(C44=0,D44=0),0,PRODUCT(C44:D44))</f>
        <v>0</v>
      </c>
    </row>
    <row r="45" spans="1:25" ht="15.75" thickBot="1">
      <c r="A45" s="233" t="s">
        <v>294</v>
      </c>
      <c r="B45" s="219"/>
      <c r="C45" s="235">
        <f>MIN($C44,IFERROR($F42/$D45,0))</f>
        <v>0</v>
      </c>
      <c r="D45" s="217">
        <f>MIN($G41,$D44)</f>
        <v>0</v>
      </c>
      <c r="E45" s="209">
        <f>MIN($F42,$C45*$D45)</f>
        <v>0</v>
      </c>
    </row>
    <row r="46" spans="1:25" ht="15.75" thickTop="1">
      <c r="A46" s="299" t="s">
        <v>238</v>
      </c>
      <c r="B46" s="718" t="str">
        <f>IF($E45&gt;0,IF($E45=$F40,"Approved up to the cap for this type of item.","Approved based on the request and based on ASRC's Standards for this fiscal year."),"")</f>
        <v/>
      </c>
      <c r="C46" s="719"/>
      <c r="D46" s="719"/>
      <c r="E46" s="720"/>
    </row>
    <row r="47" spans="1:25" ht="33" customHeight="1">
      <c r="A47" s="723"/>
      <c r="B47" s="724"/>
      <c r="C47" s="724"/>
      <c r="D47" s="724"/>
      <c r="E47" s="725"/>
    </row>
    <row r="48" spans="1:25" ht="16.5" thickBot="1">
      <c r="A48" s="635" t="s">
        <v>299</v>
      </c>
      <c r="B48" s="636"/>
      <c r="C48" s="636"/>
      <c r="D48" s="636"/>
      <c r="E48" s="637"/>
    </row>
    <row r="49" spans="1:13" ht="15.75" thickTop="1">
      <c r="A49" s="54" t="s">
        <v>285</v>
      </c>
      <c r="B49" s="713"/>
      <c r="C49" s="713"/>
      <c r="D49" s="713"/>
      <c r="E49" s="714"/>
      <c r="F49" s="14" t="s">
        <v>273</v>
      </c>
      <c r="G49" s="49" t="s">
        <v>290</v>
      </c>
      <c r="H49" s="73"/>
      <c r="I49" s="73"/>
      <c r="J49" s="73"/>
      <c r="K49" s="73"/>
      <c r="L49" s="73"/>
      <c r="M49" s="73"/>
    </row>
    <row r="50" spans="1:13">
      <c r="A50" s="729" t="s">
        <v>300</v>
      </c>
      <c r="B50" s="730"/>
      <c r="C50" s="730"/>
      <c r="D50" s="730"/>
      <c r="E50" s="731"/>
      <c r="F50" s="74">
        <f>_xlfn.IFNA(VLOOKUP($B55,Table1[#All],2,FALSE),0)</f>
        <v>0</v>
      </c>
      <c r="G50" s="50">
        <f>IF($B55="Cap. Assets",MIN(0.75*$E54,2000),_xlfn.IFNA(VLOOKUP($B55,Table1[#All],3,FALSE),0))</f>
        <v>0</v>
      </c>
      <c r="H50" s="51"/>
      <c r="I50" s="51"/>
      <c r="J50" s="51"/>
      <c r="K50" s="51"/>
      <c r="L50" s="51"/>
      <c r="M50" s="51"/>
    </row>
    <row r="51" spans="1:13">
      <c r="A51" s="706"/>
      <c r="B51" s="707"/>
      <c r="C51" s="707"/>
      <c r="D51" s="707"/>
      <c r="E51" s="708"/>
      <c r="F51" s="55">
        <f>MIN($E54,$F50)</f>
        <v>0</v>
      </c>
    </row>
    <row r="52" spans="1:13">
      <c r="A52" s="709"/>
      <c r="B52" s="710"/>
      <c r="C52" s="710"/>
      <c r="D52" s="710"/>
      <c r="E52" s="711"/>
      <c r="G52" s="51"/>
      <c r="H52" s="51"/>
      <c r="I52" s="51"/>
      <c r="J52" s="51"/>
      <c r="K52" s="51"/>
      <c r="L52" s="51"/>
      <c r="M52" s="51"/>
    </row>
    <row r="53" spans="1:13">
      <c r="A53" s="309"/>
      <c r="B53" s="14" t="s">
        <v>287</v>
      </c>
      <c r="C53" s="14" t="s">
        <v>288</v>
      </c>
      <c r="D53" s="15" t="s">
        <v>289</v>
      </c>
      <c r="E53" s="14" t="s">
        <v>176</v>
      </c>
    </row>
    <row r="54" spans="1:13">
      <c r="A54" s="87" t="s">
        <v>292</v>
      </c>
      <c r="B54" s="52" t="s">
        <v>168</v>
      </c>
      <c r="C54" s="102">
        <v>0</v>
      </c>
      <c r="D54" s="105">
        <v>0</v>
      </c>
      <c r="E54" s="38">
        <f>IF(OR(C54=0,D54=0),0,PRODUCT(C54:D54))</f>
        <v>0</v>
      </c>
    </row>
    <row r="55" spans="1:13" ht="15.75" thickBot="1">
      <c r="A55" s="40" t="s">
        <v>294</v>
      </c>
      <c r="B55" s="219"/>
      <c r="C55" s="234">
        <f>MIN($C54,IFERROR($F51/$D55,0))</f>
        <v>0</v>
      </c>
      <c r="D55" s="216">
        <f>MIN($G50,$D54)</f>
        <v>0</v>
      </c>
      <c r="E55" s="39">
        <f>MIN($F51,$C55*$D55)</f>
        <v>0</v>
      </c>
    </row>
    <row r="56" spans="1:13" ht="15.75" thickTop="1">
      <c r="A56" s="307" t="s">
        <v>238</v>
      </c>
      <c r="B56" s="697" t="str">
        <f>IF($E55&gt;0,IF($E55=$F50,"Approved up to the cap for this type of item.","Approved based on the request and based on ASRC's Standards for this fiscal year."),"")</f>
        <v/>
      </c>
      <c r="C56" s="698"/>
      <c r="D56" s="698"/>
      <c r="E56" s="699"/>
    </row>
    <row r="57" spans="1:13">
      <c r="A57" s="700"/>
      <c r="B57" s="701"/>
      <c r="C57" s="701"/>
      <c r="D57" s="701"/>
      <c r="E57" s="702"/>
    </row>
    <row r="58" spans="1:13" ht="19.5" customHeight="1">
      <c r="A58" s="703"/>
      <c r="B58" s="704"/>
      <c r="C58" s="704"/>
      <c r="D58" s="704"/>
      <c r="E58" s="705"/>
    </row>
    <row r="59" spans="1:13">
      <c r="A59" s="245"/>
      <c r="B59" s="245"/>
      <c r="C59" s="245"/>
      <c r="D59" s="245"/>
      <c r="E59" s="245"/>
    </row>
    <row r="60" spans="1:13" ht="16.5" hidden="1" thickBot="1">
      <c r="A60" s="635" t="s">
        <v>299</v>
      </c>
      <c r="B60" s="636"/>
      <c r="C60" s="636"/>
      <c r="D60" s="636"/>
      <c r="E60" s="637"/>
    </row>
    <row r="61" spans="1:13" hidden="1">
      <c r="A61" s="54" t="s">
        <v>285</v>
      </c>
      <c r="B61" s="713"/>
      <c r="C61" s="713"/>
      <c r="D61" s="713"/>
      <c r="E61" s="714"/>
      <c r="F61" s="14" t="s">
        <v>273</v>
      </c>
      <c r="G61" s="49" t="s">
        <v>290</v>
      </c>
    </row>
    <row r="62" spans="1:13" hidden="1">
      <c r="A62" s="729" t="s">
        <v>300</v>
      </c>
      <c r="B62" s="730"/>
      <c r="C62" s="730"/>
      <c r="D62" s="730"/>
      <c r="E62" s="731"/>
      <c r="F62" s="74">
        <f>_xlfn.IFNA(VLOOKUP($B67,Table1[#All],2,FALSE),0)</f>
        <v>0</v>
      </c>
      <c r="G62" s="50">
        <f>IF($B67="Cap. Assets",MIN(0.75*$E66,2000),_xlfn.IFNA(VLOOKUP($B67,Table1[#All],3,FALSE),0))</f>
        <v>0</v>
      </c>
    </row>
    <row r="63" spans="1:13" hidden="1">
      <c r="A63" s="706"/>
      <c r="B63" s="707"/>
      <c r="C63" s="707"/>
      <c r="D63" s="707"/>
      <c r="E63" s="708"/>
      <c r="F63" s="55">
        <f>MIN($E66,$F62)</f>
        <v>0</v>
      </c>
    </row>
    <row r="64" spans="1:13" hidden="1">
      <c r="A64" s="709"/>
      <c r="B64" s="710"/>
      <c r="C64" s="710"/>
      <c r="D64" s="710"/>
      <c r="E64" s="711"/>
      <c r="G64" s="51"/>
    </row>
    <row r="65" spans="1:7" hidden="1">
      <c r="A65" s="309"/>
      <c r="B65" s="14" t="s">
        <v>287</v>
      </c>
      <c r="C65" s="14" t="s">
        <v>288</v>
      </c>
      <c r="D65" s="15" t="s">
        <v>289</v>
      </c>
      <c r="E65" s="14" t="s">
        <v>176</v>
      </c>
    </row>
    <row r="66" spans="1:7" hidden="1">
      <c r="A66" s="87" t="s">
        <v>292</v>
      </c>
      <c r="B66" s="52" t="s">
        <v>168</v>
      </c>
      <c r="C66" s="102"/>
      <c r="D66" s="105"/>
      <c r="E66" s="38">
        <f>IF(OR(C66=0,D66=0),0,PRODUCT(C66:D66))</f>
        <v>0</v>
      </c>
    </row>
    <row r="67" spans="1:7" ht="15.75" hidden="1" thickBot="1">
      <c r="A67" s="40" t="s">
        <v>294</v>
      </c>
      <c r="B67" s="219"/>
      <c r="C67" s="234">
        <f>MIN($C66,IFERROR($F63/$D67,0))</f>
        <v>0</v>
      </c>
      <c r="D67" s="216">
        <f>MIN($G62,$D66)</f>
        <v>0</v>
      </c>
      <c r="E67" s="39">
        <f>MIN($F63,$C67*$D67)</f>
        <v>0</v>
      </c>
    </row>
    <row r="68" spans="1:7" ht="15.75" hidden="1" thickTop="1">
      <c r="A68" s="274" t="s">
        <v>238</v>
      </c>
      <c r="B68" s="697" t="str">
        <f>IF($E67&gt;0,IF($E67=$F62,"Approved up to the cap for this type of item.","Approved based on the request and based on ASRC's Standards for this fiscal year."),"")</f>
        <v/>
      </c>
      <c r="C68" s="698"/>
      <c r="D68" s="698"/>
      <c r="E68" s="699"/>
    </row>
    <row r="69" spans="1:7" hidden="1">
      <c r="A69" s="700"/>
      <c r="B69" s="701"/>
      <c r="C69" s="701"/>
      <c r="D69" s="701"/>
      <c r="E69" s="702"/>
    </row>
    <row r="70" spans="1:7" ht="22.5" hidden="1" customHeight="1">
      <c r="A70" s="703"/>
      <c r="B70" s="704"/>
      <c r="C70" s="704"/>
      <c r="D70" s="704"/>
      <c r="E70" s="705"/>
    </row>
    <row r="71" spans="1:7" hidden="1">
      <c r="A71" s="245"/>
      <c r="B71" s="245"/>
      <c r="C71" s="245"/>
      <c r="D71" s="245"/>
      <c r="E71" s="245"/>
    </row>
    <row r="72" spans="1:7" ht="16.5" hidden="1" thickBot="1">
      <c r="A72" s="635" t="s">
        <v>299</v>
      </c>
      <c r="B72" s="636"/>
      <c r="C72" s="636"/>
      <c r="D72" s="636"/>
      <c r="E72" s="637"/>
    </row>
    <row r="73" spans="1:7" hidden="1">
      <c r="A73" s="54" t="s">
        <v>285</v>
      </c>
      <c r="B73" s="713"/>
      <c r="C73" s="713"/>
      <c r="D73" s="713"/>
      <c r="E73" s="714"/>
      <c r="F73" s="14" t="s">
        <v>273</v>
      </c>
      <c r="G73" s="49" t="s">
        <v>290</v>
      </c>
    </row>
    <row r="74" spans="1:7" hidden="1">
      <c r="A74" s="729" t="s">
        <v>300</v>
      </c>
      <c r="B74" s="730"/>
      <c r="C74" s="730"/>
      <c r="D74" s="730"/>
      <c r="E74" s="731"/>
      <c r="F74" s="74">
        <f>_xlfn.IFNA(VLOOKUP($B79,Table1[#All],2,FALSE),0)</f>
        <v>0</v>
      </c>
      <c r="G74" s="50">
        <f>IF($B79="Cap. Assets",MIN(0.75*$E78,2000),_xlfn.IFNA(VLOOKUP($B79,Table1[#All],3,FALSE),0))</f>
        <v>0</v>
      </c>
    </row>
    <row r="75" spans="1:7" hidden="1">
      <c r="A75" s="706"/>
      <c r="B75" s="707"/>
      <c r="C75" s="707"/>
      <c r="D75" s="707"/>
      <c r="E75" s="708"/>
      <c r="F75" s="55">
        <f>MIN($E78,$F74)</f>
        <v>0</v>
      </c>
    </row>
    <row r="76" spans="1:7" hidden="1">
      <c r="A76" s="709"/>
      <c r="B76" s="710"/>
      <c r="C76" s="710"/>
      <c r="D76" s="710"/>
      <c r="E76" s="711"/>
      <c r="G76" s="51"/>
    </row>
    <row r="77" spans="1:7" hidden="1">
      <c r="A77" s="309"/>
      <c r="B77" s="14" t="s">
        <v>287</v>
      </c>
      <c r="C77" s="14" t="s">
        <v>288</v>
      </c>
      <c r="D77" s="15" t="s">
        <v>289</v>
      </c>
      <c r="E77" s="14" t="s">
        <v>176</v>
      </c>
    </row>
    <row r="78" spans="1:7" hidden="1">
      <c r="A78" s="87" t="s">
        <v>292</v>
      </c>
      <c r="B78" s="52" t="s">
        <v>168</v>
      </c>
      <c r="C78" s="102">
        <v>0</v>
      </c>
      <c r="D78" s="105">
        <v>0</v>
      </c>
      <c r="E78" s="38">
        <f>IF(OR(C78=0,D78=0),0,PRODUCT(C78:D78))</f>
        <v>0</v>
      </c>
    </row>
    <row r="79" spans="1:7" ht="15.75" hidden="1" thickBot="1">
      <c r="A79" s="40" t="s">
        <v>294</v>
      </c>
      <c r="B79" s="219"/>
      <c r="C79" s="234">
        <f>MIN($C78,IFERROR($F75/$D79,0))</f>
        <v>0</v>
      </c>
      <c r="D79" s="216">
        <f>MIN($G74,$D78)</f>
        <v>0</v>
      </c>
      <c r="E79" s="39">
        <f>MIN($F75,$C79*$D79)</f>
        <v>0</v>
      </c>
    </row>
    <row r="80" spans="1:7" ht="15.75" hidden="1" thickTop="1">
      <c r="A80" s="274" t="s">
        <v>238</v>
      </c>
      <c r="B80" s="697" t="str">
        <f>IF($E79&gt;0,IF($E79=$F74,"Approved up to the cap for this type of item.","Approved based on the request and based on ASRC's Standards for this fiscal year."),"")</f>
        <v/>
      </c>
      <c r="C80" s="698"/>
      <c r="D80" s="698"/>
      <c r="E80" s="699"/>
    </row>
    <row r="81" spans="1:5" hidden="1">
      <c r="A81" s="700"/>
      <c r="B81" s="701"/>
      <c r="C81" s="701"/>
      <c r="D81" s="701"/>
      <c r="E81" s="702"/>
    </row>
    <row r="82" spans="1:5" ht="20.25" hidden="1" customHeight="1">
      <c r="A82" s="703"/>
      <c r="B82" s="704"/>
      <c r="C82" s="704"/>
      <c r="D82" s="704"/>
      <c r="E82" s="705"/>
    </row>
  </sheetData>
  <sheetProtection algorithmName="SHA-512" hashValue="jiQnAvaTPM4wU8E4gGikp0kRSfX2R3Yf2tZI85bXZIpFhSVvLWkcZKEGpyF45DB65tcid127Quwgy2bS87BorA==" saltValue="n+oetepnczgCi4hKcKz9SQ==" spinCount="100000" sheet="1" selectLockedCells="1"/>
  <mergeCells count="66">
    <mergeCell ref="O37:Y38"/>
    <mergeCell ref="A31:E31"/>
    <mergeCell ref="A32:E32"/>
    <mergeCell ref="B33:E33"/>
    <mergeCell ref="B30:E30"/>
    <mergeCell ref="B38:E38"/>
    <mergeCell ref="O34:Y34"/>
    <mergeCell ref="O31:Y31"/>
    <mergeCell ref="A24:E24"/>
    <mergeCell ref="A25:E25"/>
    <mergeCell ref="A34:E34"/>
    <mergeCell ref="B26:E26"/>
    <mergeCell ref="O29:Y29"/>
    <mergeCell ref="A81:E82"/>
    <mergeCell ref="B42:E42"/>
    <mergeCell ref="A74:E74"/>
    <mergeCell ref="A69:E70"/>
    <mergeCell ref="A60:E60"/>
    <mergeCell ref="B61:E61"/>
    <mergeCell ref="A62:E62"/>
    <mergeCell ref="A63:E64"/>
    <mergeCell ref="B68:E68"/>
    <mergeCell ref="A47:E47"/>
    <mergeCell ref="A72:E72"/>
    <mergeCell ref="B73:E73"/>
    <mergeCell ref="A75:E76"/>
    <mergeCell ref="B56:E56"/>
    <mergeCell ref="A50:E50"/>
    <mergeCell ref="B46:E46"/>
    <mergeCell ref="O11:Y11"/>
    <mergeCell ref="B80:E80"/>
    <mergeCell ref="A57:E58"/>
    <mergeCell ref="A51:E52"/>
    <mergeCell ref="B19:E19"/>
    <mergeCell ref="A17:E17"/>
    <mergeCell ref="B23:E23"/>
    <mergeCell ref="A18:E18"/>
    <mergeCell ref="A39:E39"/>
    <mergeCell ref="B41:E41"/>
    <mergeCell ref="A40:E40"/>
    <mergeCell ref="A48:E48"/>
    <mergeCell ref="B49:E49"/>
    <mergeCell ref="O39:Y39"/>
    <mergeCell ref="O35:Y35"/>
    <mergeCell ref="O32:Y32"/>
    <mergeCell ref="O12:Y13"/>
    <mergeCell ref="O19:Y19"/>
    <mergeCell ref="A16:C16"/>
    <mergeCell ref="A1:E1"/>
    <mergeCell ref="O8:Y10"/>
    <mergeCell ref="A8:B8"/>
    <mergeCell ref="A9:B9"/>
    <mergeCell ref="A10:B10"/>
    <mergeCell ref="A7:E7"/>
    <mergeCell ref="O5:Y7"/>
    <mergeCell ref="O2:Y4"/>
    <mergeCell ref="A11:B11"/>
    <mergeCell ref="A12:B12"/>
    <mergeCell ref="A13:B13"/>
    <mergeCell ref="A14:B14"/>
    <mergeCell ref="A15:B15"/>
    <mergeCell ref="O20:Y20"/>
    <mergeCell ref="O21:Y21"/>
    <mergeCell ref="O17:Y17"/>
    <mergeCell ref="O14:Y14"/>
    <mergeCell ref="O16:Y16"/>
  </mergeCells>
  <conditionalFormatting sqref="B19:E19">
    <cfRule type="containsBlanks" dxfId="14" priority="30">
      <formula>LEN(TRIM(B19))=0</formula>
    </cfRule>
  </conditionalFormatting>
  <conditionalFormatting sqref="B26:E26">
    <cfRule type="containsBlanks" dxfId="13" priority="24">
      <formula>LEN(TRIM(B26))=0</formula>
    </cfRule>
  </conditionalFormatting>
  <conditionalFormatting sqref="B33:E33">
    <cfRule type="containsBlanks" dxfId="12" priority="23">
      <formula>LEN(TRIM(B33))=0</formula>
    </cfRule>
  </conditionalFormatting>
  <conditionalFormatting sqref="B41:E42">
    <cfRule type="containsBlanks" dxfId="11" priority="4">
      <formula>LEN(TRIM(B41))=0</formula>
    </cfRule>
  </conditionalFormatting>
  <conditionalFormatting sqref="B49:E49 A51:E52">
    <cfRule type="containsBlanks" dxfId="10" priority="6">
      <formula>LEN(TRIM(A49))=0</formula>
    </cfRule>
  </conditionalFormatting>
  <conditionalFormatting sqref="B61:E61 A63:E64">
    <cfRule type="containsBlanks" dxfId="9" priority="20">
      <formula>LEN(TRIM(A61))=0</formula>
    </cfRule>
  </conditionalFormatting>
  <conditionalFormatting sqref="B73:E73 A75:E76">
    <cfRule type="containsBlanks" dxfId="8" priority="3">
      <formula>LEN(TRIM(A73))=0</formula>
    </cfRule>
  </conditionalFormatting>
  <conditionalFormatting sqref="C21:D21">
    <cfRule type="expression" dxfId="7" priority="25">
      <formula>C21&lt;=0</formula>
    </cfRule>
  </conditionalFormatting>
  <conditionalFormatting sqref="C28:D28">
    <cfRule type="expression" dxfId="6" priority="18">
      <formula>C28&lt;=0</formula>
    </cfRule>
  </conditionalFormatting>
  <conditionalFormatting sqref="C36:D36">
    <cfRule type="expression" dxfId="5" priority="16">
      <formula>C36&lt;=0</formula>
    </cfRule>
  </conditionalFormatting>
  <conditionalFormatting sqref="C44:D44">
    <cfRule type="expression" dxfId="4" priority="12">
      <formula>C44&lt;=0</formula>
    </cfRule>
  </conditionalFormatting>
  <conditionalFormatting sqref="C54:D54">
    <cfRule type="expression" dxfId="3" priority="10">
      <formula>C54&lt;=0</formula>
    </cfRule>
  </conditionalFormatting>
  <conditionalFormatting sqref="C66:D66">
    <cfRule type="expression" dxfId="2" priority="8">
      <formula>C66&lt;=0</formula>
    </cfRule>
  </conditionalFormatting>
  <conditionalFormatting sqref="C78:D78">
    <cfRule type="expression" dxfId="1" priority="1">
      <formula>C78&lt;=0</formula>
    </cfRule>
  </conditionalFormatting>
  <conditionalFormatting sqref="E9:E15">
    <cfRule type="expression" dxfId="0" priority="31">
      <formula>$F9&gt;0</formula>
    </cfRule>
  </conditionalFormatting>
  <dataValidations xWindow="533" yWindow="546" count="10">
    <dataValidation type="whole" allowBlank="1" showErrorMessage="1" errorTitle="Invalid Entry" error="Please enter a whole number." sqref="C44 C28 C36 C66 C54 C21 C78" xr:uid="{00000000-0002-0000-0E00-000000000000}">
      <formula1>0</formula1>
      <formula2>500000</formula2>
    </dataValidation>
    <dataValidation allowBlank="1" showInputMessage="1" showErrorMessage="1" promptTitle="ASRC ONLY" prompt="This column is for ASRC Review" sqref="B27:B28 B20:B21 B35:B36 B65:B66 B53:B54 B43:B44 B77:B78" xr:uid="{00000000-0002-0000-0E00-000001000000}"/>
    <dataValidation allowBlank="1" showInputMessage="1" showErrorMessage="1" errorTitle="Invalid Entry" error="Please enter a whole number." promptTitle="Cost Per Item " prompt="up to $10.00" sqref="D21" xr:uid="{704CB828-D6EB-4268-B077-0AEC5BB051C5}"/>
    <dataValidation type="list" allowBlank="1" showInputMessage="1" showErrorMessage="1" error="ERROR! Please use drop down option" promptTitle="Drop Down Option" sqref="B33:E33" xr:uid="{9242731A-8094-4655-94DC-8DB9FCF6A54F}">
      <formula1>"Promotional Items, N/A"</formula1>
    </dataValidation>
    <dataValidation type="list" allowBlank="1" showInputMessage="1" showErrorMessage="1" error="ERROR! Please use drop down option" sqref="B73:E73 B61:E61" xr:uid="{1695A775-9FC3-4594-8777-B15922D11B2A}">
      <formula1>"Capital Assets, N/A"</formula1>
    </dataValidation>
    <dataValidation type="list" allowBlank="1" showInputMessage="1" showErrorMessage="1" error="ERROR! Please use drop down option" promptTitle="National Dues" prompt="Membership for the organization to exist at USF, not for individual membership dues. CAFC will review &amp; verify." sqref="B41:E41" xr:uid="{B84140B9-C8C4-471F-A30E-EAACCB7C208D}">
      <formula1>"National Dues, N/A"</formula1>
    </dataValidation>
    <dataValidation type="list" allowBlank="1" showErrorMessage="1" errorTitle="Drop down option" error="ERROR! Please use drop down option" promptTitle="Promotional Item" prompt="up to $10 item; $1,500 cap" sqref="B19:E19" xr:uid="{15D55B47-4164-47F4-8947-B04772F49BFF}">
      <formula1>"Promotional Item, N/A"</formula1>
    </dataValidation>
    <dataValidation type="list" allowBlank="1" showInputMessage="1" showErrorMessage="1" error="ERROR! Please use drop down option" promptTitle="Promo Item" prompt="up to $10 item; $1,500 cap" sqref="B26:E26" xr:uid="{5869823F-4F37-4165-A3B3-D83F7DF99EA0}">
      <formula1>"Promotional Items, N/A"</formula1>
    </dataValidation>
    <dataValidation type="list" allowBlank="1" showInputMessage="1" showErrorMessage="1" error="ERROR! Please use drop down option" promptTitle="Capital Assets" prompt="One Item over $1,000; Must submit at minimum two (2) quotes with specific prices." sqref="B49:E49" xr:uid="{167617FE-77AD-438C-8E7D-F4CD51A5C5D1}">
      <formula1>"Capital Assets, N/A"</formula1>
    </dataValidation>
    <dataValidation allowBlank="1" showInputMessage="1" showErrorMessage="1" promptTitle="National Dues" prompt="Please provide the website link to RSO's National Affiliation." sqref="B42:E42" xr:uid="{A783F522-55E0-4169-A052-D0E383AB577B}"/>
  </dataValidations>
  <printOptions horizontalCentered="1"/>
  <pageMargins left="0.4" right="0.4" top="0.75" bottom="0.75" header="0.3" footer="0.3"/>
  <pageSetup orientation="portrait" r:id="rId1"/>
  <rowBreaks count="1" manualBreakCount="1">
    <brk id="31" max="4" man="1"/>
  </rowBreaks>
  <extLst>
    <ext xmlns:x14="http://schemas.microsoft.com/office/spreadsheetml/2009/9/main" uri="{CCE6A557-97BC-4b89-ADB6-D9C93CAAB3DF}">
      <x14:dataValidations xmlns:xm="http://schemas.microsoft.com/office/excel/2006/main" xWindow="533" yWindow="546" count="2">
        <x14:dataValidation type="list" allowBlank="1" showInputMessage="1" showErrorMessage="1" promptTitle="CAFC ONLY" prompt="This column is for CAFC Review" xr:uid="{A1C1762F-1D82-42B4-BCAE-D39D973FF57F}">
          <x14:formula1>
            <xm:f>DROPLIST!$C$2:$C$4</xm:f>
          </x14:formula1>
          <xm:sqref>B22 B29</xm:sqref>
        </x14:dataValidation>
        <x14:dataValidation type="list" allowBlank="1" showInputMessage="1" showErrorMessage="1" promptTitle="CAFC ONLY" prompt="This column is for CAFC Review" xr:uid="{28FA8730-6267-4676-B227-47B2B3B29552}">
          <x14:formula1>
            <xm:f>DROPLIST!$C$2:$C$5</xm:f>
          </x14:formula1>
          <xm:sqref>B37 B45 B55 B67 B79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A7D00"/>
  </sheetPr>
  <dimension ref="A1:AD38"/>
  <sheetViews>
    <sheetView showGridLines="0" tabSelected="1" zoomScale="110" zoomScaleNormal="110" workbookViewId="0">
      <pane xSplit="12" topLeftCell="M1" activePane="topRight" state="frozen"/>
      <selection activeCell="C13" sqref="C13:D14"/>
      <selection pane="topRight" activeCell="X19" sqref="X19"/>
    </sheetView>
  </sheetViews>
  <sheetFormatPr defaultColWidth="8.42578125" defaultRowHeight="15"/>
  <cols>
    <col min="1" max="1" width="16.140625" customWidth="1"/>
    <col min="2" max="2" width="34.7109375" customWidth="1"/>
    <col min="3" max="4" width="12.7109375" customWidth="1"/>
    <col min="5" max="5" width="15" customWidth="1"/>
    <col min="6" max="6" width="21.85546875" customWidth="1"/>
    <col min="7" max="12" width="12.7109375" hidden="1" customWidth="1"/>
    <col min="13" max="13" width="9.140625" customWidth="1"/>
    <col min="14" max="14" width="19.28515625" customWidth="1"/>
    <col min="15" max="35" width="9.140625" customWidth="1"/>
  </cols>
  <sheetData>
    <row r="1" spans="1:30" ht="39" customHeight="1" thickBot="1">
      <c r="A1" s="366" t="str">
        <f>' SUMMARY'!A1</f>
        <v>24-25 RSO INTERIM BUDGET APPLICATION</v>
      </c>
      <c r="B1" s="367"/>
      <c r="C1" s="367"/>
      <c r="D1" s="367"/>
      <c r="E1" s="367"/>
      <c r="F1" s="367"/>
      <c r="M1" s="85"/>
      <c r="N1" s="85"/>
      <c r="O1" s="85"/>
      <c r="P1" s="85"/>
      <c r="Q1" s="85"/>
      <c r="R1" s="85"/>
      <c r="S1" s="85"/>
    </row>
    <row r="2" spans="1:30" ht="15" customHeight="1">
      <c r="A2" s="153" t="str">
        <f>' SUMMARY'!A2</f>
        <v>Please Refer to red "Instructions" Tab for Instructions.</v>
      </c>
      <c r="B2" s="154"/>
      <c r="C2" s="154"/>
      <c r="D2" s="154"/>
      <c r="E2" s="154"/>
      <c r="F2" s="155"/>
      <c r="M2" s="85"/>
      <c r="N2" s="206" t="s">
        <v>241</v>
      </c>
      <c r="O2" s="85"/>
      <c r="P2" s="85"/>
      <c r="Q2" s="85"/>
      <c r="R2" s="85"/>
      <c r="S2" s="85"/>
    </row>
    <row r="3" spans="1:30" ht="15" customHeight="1">
      <c r="A3" s="111"/>
      <c r="B3" s="280"/>
      <c r="C3" s="280"/>
      <c r="D3" s="280"/>
      <c r="E3" s="156"/>
      <c r="F3" s="157"/>
      <c r="M3" s="85"/>
      <c r="N3" s="206" t="s">
        <v>301</v>
      </c>
      <c r="O3" s="85"/>
      <c r="P3" s="85"/>
      <c r="Q3" s="85"/>
      <c r="R3" s="85"/>
      <c r="S3" s="85"/>
    </row>
    <row r="4" spans="1:30" ht="15" customHeight="1">
      <c r="A4" s="769" t="s">
        <v>302</v>
      </c>
      <c r="B4" s="770"/>
      <c r="C4" s="770"/>
      <c r="D4" s="770"/>
      <c r="E4" s="158"/>
      <c r="F4" s="159"/>
      <c r="G4" s="759" t="s">
        <v>303</v>
      </c>
      <c r="H4" s="759"/>
      <c r="I4" s="759"/>
      <c r="J4" s="759"/>
      <c r="K4" s="759"/>
      <c r="L4" s="760"/>
      <c r="M4" s="85"/>
      <c r="N4" s="206" t="s">
        <v>304</v>
      </c>
      <c r="O4" s="85"/>
      <c r="P4" s="85"/>
      <c r="Q4" s="85"/>
      <c r="R4" s="85"/>
      <c r="S4" s="85"/>
    </row>
    <row r="5" spans="1:30" ht="18" customHeight="1" thickBot="1">
      <c r="A5" s="277"/>
      <c r="B5" s="278"/>
      <c r="C5" s="278"/>
      <c r="D5" s="278"/>
      <c r="E5" s="278"/>
      <c r="F5" s="279"/>
      <c r="G5" s="761" t="s">
        <v>305</v>
      </c>
      <c r="H5" s="762"/>
      <c r="I5" s="761" t="s">
        <v>306</v>
      </c>
      <c r="J5" s="763"/>
      <c r="K5" s="762"/>
      <c r="L5" s="310" t="s">
        <v>307</v>
      </c>
      <c r="M5" s="127"/>
      <c r="N5" s="207" t="s">
        <v>169</v>
      </c>
      <c r="O5" s="127"/>
      <c r="P5" s="127"/>
      <c r="Q5" s="127"/>
      <c r="R5" s="127"/>
      <c r="S5" s="127"/>
      <c r="T5" s="127"/>
      <c r="U5" s="127"/>
      <c r="V5" s="127"/>
      <c r="X5" s="85"/>
      <c r="Y5" s="85"/>
      <c r="Z5" s="85"/>
      <c r="AA5" s="85"/>
      <c r="AB5" s="85"/>
      <c r="AC5" s="85"/>
      <c r="AD5" s="85"/>
    </row>
    <row r="6" spans="1:30" ht="16.5" customHeight="1" thickBot="1">
      <c r="A6" s="563" t="s">
        <v>308</v>
      </c>
      <c r="B6" s="631"/>
      <c r="C6" s="302" t="s">
        <v>309</v>
      </c>
      <c r="D6" s="20" t="s">
        <v>310</v>
      </c>
      <c r="E6" s="21" t="s">
        <v>311</v>
      </c>
      <c r="F6" s="22" t="s">
        <v>312</v>
      </c>
      <c r="G6" s="26" t="s">
        <v>313</v>
      </c>
      <c r="H6" s="34" t="s">
        <v>314</v>
      </c>
      <c r="I6" s="26" t="s">
        <v>315</v>
      </c>
      <c r="J6" s="27" t="s">
        <v>316</v>
      </c>
      <c r="K6" s="28" t="s">
        <v>317</v>
      </c>
      <c r="L6" s="37" t="s">
        <v>174</v>
      </c>
      <c r="N6" s="591" t="s">
        <v>318</v>
      </c>
      <c r="O6" s="592"/>
      <c r="P6" s="592"/>
      <c r="Q6" s="592"/>
      <c r="R6" s="592"/>
      <c r="S6" s="592"/>
      <c r="T6" s="592"/>
      <c r="U6" s="592"/>
      <c r="V6" s="592"/>
      <c r="W6" s="592"/>
      <c r="X6" s="593"/>
      <c r="Y6" s="85"/>
      <c r="Z6" s="85"/>
      <c r="AA6" s="85"/>
      <c r="AB6" s="85"/>
      <c r="AC6" s="85"/>
      <c r="AD6" s="85"/>
    </row>
    <row r="7" spans="1:30" ht="18.75" customHeight="1" thickTop="1">
      <c r="A7" s="767"/>
      <c r="B7" s="768"/>
      <c r="C7" s="119"/>
      <c r="D7" s="122"/>
      <c r="E7" s="117"/>
      <c r="F7" s="226"/>
      <c r="G7" s="29">
        <f>'EVENT REQUESTS'!$F$8</f>
        <v>0</v>
      </c>
      <c r="H7" s="35">
        <f>DOCUMENTATION!$F7</f>
        <v>0</v>
      </c>
      <c r="I7" s="128">
        <f>G7+0.09</f>
        <v>0.09</v>
      </c>
      <c r="J7" s="30">
        <f>IF($I7&gt;1,_xlfn.RANK.EQ($I7,$I$7:$I$16,0),0)</f>
        <v>0</v>
      </c>
      <c r="K7" s="31">
        <f>IF($J7&gt;0, LARGE($H$7:$H$16,$J7),0)</f>
        <v>0</v>
      </c>
      <c r="L7" s="23">
        <f t="shared" ref="L7:L16" si="0">MIN($G7,MAX(30,$K7*1))</f>
        <v>0</v>
      </c>
      <c r="N7" s="594"/>
      <c r="O7" s="595"/>
      <c r="P7" s="595"/>
      <c r="Q7" s="595"/>
      <c r="R7" s="595"/>
      <c r="S7" s="595"/>
      <c r="T7" s="595"/>
      <c r="U7" s="595"/>
      <c r="V7" s="595"/>
      <c r="W7" s="595"/>
      <c r="X7" s="596"/>
      <c r="Y7" s="85"/>
      <c r="Z7" s="85"/>
      <c r="AA7" s="85"/>
      <c r="AB7" s="85"/>
      <c r="AC7" s="85"/>
      <c r="AD7" s="85"/>
    </row>
    <row r="8" spans="1:30" ht="18.75" customHeight="1" thickBot="1">
      <c r="A8" s="774"/>
      <c r="B8" s="775"/>
      <c r="C8" s="120"/>
      <c r="D8" s="123"/>
      <c r="E8" s="118"/>
      <c r="F8" s="227"/>
      <c r="G8" s="29">
        <f>'EVENT REQUESTS'!$F$37</f>
        <v>0</v>
      </c>
      <c r="H8" s="35">
        <f>DOCUMENTATION!$F8</f>
        <v>0</v>
      </c>
      <c r="I8" s="128">
        <f>G8+0.089</f>
        <v>8.8999999999999996E-2</v>
      </c>
      <c r="J8" s="30">
        <f t="shared" ref="J8:J14" si="1">IF($I8&gt;1,_xlfn.RANK.EQ($I8,$I$7:$I$16,0),0)</f>
        <v>0</v>
      </c>
      <c r="K8" s="31">
        <f t="shared" ref="K8:K16" si="2">IF($J8&gt;0, LARGE($H$7:$H$16,$J8),0)</f>
        <v>0</v>
      </c>
      <c r="L8" s="23">
        <f t="shared" si="0"/>
        <v>0</v>
      </c>
      <c r="N8" s="597"/>
      <c r="O8" s="598"/>
      <c r="P8" s="598"/>
      <c r="Q8" s="598"/>
      <c r="R8" s="598"/>
      <c r="S8" s="598"/>
      <c r="T8" s="598"/>
      <c r="U8" s="598"/>
      <c r="V8" s="598"/>
      <c r="W8" s="598"/>
      <c r="X8" s="599"/>
      <c r="Y8" s="85"/>
      <c r="Z8" s="85"/>
      <c r="AA8" s="85"/>
      <c r="AB8" s="85"/>
      <c r="AC8" s="85"/>
      <c r="AD8" s="85"/>
    </row>
    <row r="9" spans="1:30" ht="18.75" customHeight="1">
      <c r="A9" s="774"/>
      <c r="B9" s="775"/>
      <c r="C9" s="120"/>
      <c r="D9" s="123"/>
      <c r="E9" s="118"/>
      <c r="F9" s="226"/>
      <c r="G9" s="29">
        <f>'EVENT REQUESTS'!$F$66</f>
        <v>0</v>
      </c>
      <c r="H9" s="35">
        <f>DOCUMENTATION!$F9</f>
        <v>0</v>
      </c>
      <c r="I9" s="128">
        <f>G9+0.088</f>
        <v>8.7999999999999995E-2</v>
      </c>
      <c r="J9" s="30">
        <f t="shared" si="1"/>
        <v>0</v>
      </c>
      <c r="K9" s="31">
        <f t="shared" si="2"/>
        <v>0</v>
      </c>
      <c r="L9" s="23">
        <f t="shared" si="0"/>
        <v>0</v>
      </c>
      <c r="N9" s="493" t="s">
        <v>133</v>
      </c>
      <c r="O9" s="494"/>
      <c r="P9" s="494"/>
      <c r="Q9" s="494"/>
      <c r="R9" s="494"/>
      <c r="S9" s="494"/>
      <c r="T9" s="494"/>
      <c r="U9" s="494"/>
      <c r="V9" s="494"/>
      <c r="W9" s="494"/>
      <c r="X9" s="495"/>
      <c r="Y9" s="85"/>
      <c r="Z9" s="85"/>
      <c r="AA9" s="85"/>
      <c r="AB9" s="85"/>
      <c r="AC9" s="85"/>
      <c r="AD9" s="85"/>
    </row>
    <row r="10" spans="1:30" ht="18.75" customHeight="1">
      <c r="A10" s="774"/>
      <c r="B10" s="775"/>
      <c r="C10" s="120"/>
      <c r="D10" s="123"/>
      <c r="E10" s="118"/>
      <c r="F10" s="226"/>
      <c r="G10" s="29">
        <f>'EVENT REQUESTS'!$F$95</f>
        <v>0</v>
      </c>
      <c r="H10" s="35">
        <f>DOCUMENTATION!$F10</f>
        <v>0</v>
      </c>
      <c r="I10" s="128">
        <f>G10+0.087</f>
        <v>8.6999999999999994E-2</v>
      </c>
      <c r="J10" s="30">
        <f t="shared" si="1"/>
        <v>0</v>
      </c>
      <c r="K10" s="31">
        <f t="shared" si="2"/>
        <v>0</v>
      </c>
      <c r="L10" s="23">
        <f t="shared" si="0"/>
        <v>0</v>
      </c>
      <c r="N10" s="496"/>
      <c r="O10" s="497"/>
      <c r="P10" s="497"/>
      <c r="Q10" s="497"/>
      <c r="R10" s="497"/>
      <c r="S10" s="497"/>
      <c r="T10" s="497"/>
      <c r="U10" s="497"/>
      <c r="V10" s="497"/>
      <c r="W10" s="497"/>
      <c r="X10" s="498"/>
      <c r="Y10" s="85"/>
      <c r="Z10" s="85"/>
      <c r="AA10" s="85"/>
      <c r="AB10" s="85"/>
      <c r="AC10" s="85"/>
      <c r="AD10" s="85"/>
    </row>
    <row r="11" spans="1:30" ht="18.75" customHeight="1" thickBot="1">
      <c r="A11" s="774"/>
      <c r="B11" s="775"/>
      <c r="C11" s="120"/>
      <c r="D11" s="123"/>
      <c r="E11" s="118"/>
      <c r="F11" s="226"/>
      <c r="G11" s="29">
        <f>'EVENT REQUESTS'!$F$124</f>
        <v>0</v>
      </c>
      <c r="H11" s="35">
        <f>DOCUMENTATION!$F11</f>
        <v>0</v>
      </c>
      <c r="I11" s="128">
        <f>G11+0.086</f>
        <v>8.5999999999999993E-2</v>
      </c>
      <c r="J11" s="30">
        <f t="shared" si="1"/>
        <v>0</v>
      </c>
      <c r="K11" s="31">
        <f t="shared" si="2"/>
        <v>0</v>
      </c>
      <c r="L11" s="23">
        <f t="shared" si="0"/>
        <v>0</v>
      </c>
      <c r="N11" s="499"/>
      <c r="O11" s="500"/>
      <c r="P11" s="500"/>
      <c r="Q11" s="500"/>
      <c r="R11" s="500"/>
      <c r="S11" s="500"/>
      <c r="T11" s="500"/>
      <c r="U11" s="500"/>
      <c r="V11" s="500"/>
      <c r="W11" s="500"/>
      <c r="X11" s="501"/>
      <c r="Y11" s="85"/>
      <c r="Z11" s="85"/>
      <c r="AA11" s="85"/>
      <c r="AB11" s="85"/>
      <c r="AC11" s="85"/>
      <c r="AD11" s="85"/>
    </row>
    <row r="12" spans="1:30" ht="18.75" customHeight="1">
      <c r="A12" s="774"/>
      <c r="B12" s="775"/>
      <c r="C12" s="120"/>
      <c r="D12" s="123"/>
      <c r="E12" s="118"/>
      <c r="F12" s="226"/>
      <c r="G12" s="29">
        <f>'EVENT REQUESTS'!$F$153</f>
        <v>0</v>
      </c>
      <c r="H12" s="35">
        <f>DOCUMENTATION!$F12</f>
        <v>0</v>
      </c>
      <c r="I12" s="128">
        <f>G12+0.085</f>
        <v>8.5000000000000006E-2</v>
      </c>
      <c r="J12" s="30">
        <f t="shared" si="1"/>
        <v>0</v>
      </c>
      <c r="K12" s="31">
        <f t="shared" si="2"/>
        <v>0</v>
      </c>
      <c r="L12" s="23">
        <f t="shared" si="0"/>
        <v>0</v>
      </c>
      <c r="M12" s="297"/>
      <c r="N12" s="591" t="s">
        <v>319</v>
      </c>
      <c r="O12" s="592"/>
      <c r="P12" s="592"/>
      <c r="Q12" s="592"/>
      <c r="R12" s="592"/>
      <c r="S12" s="592"/>
      <c r="T12" s="592"/>
      <c r="U12" s="592"/>
      <c r="V12" s="592"/>
      <c r="W12" s="592"/>
      <c r="X12" s="593"/>
      <c r="Y12" s="85"/>
      <c r="Z12" s="85"/>
      <c r="AA12" s="85"/>
      <c r="AB12" s="85"/>
      <c r="AC12" s="85"/>
      <c r="AD12" s="85"/>
    </row>
    <row r="13" spans="1:30" ht="18.75" customHeight="1">
      <c r="A13" s="774"/>
      <c r="B13" s="775"/>
      <c r="C13" s="120"/>
      <c r="D13" s="123"/>
      <c r="E13" s="118"/>
      <c r="F13" s="226"/>
      <c r="G13" s="29">
        <f>'EVENT REQUESTS'!$F$182</f>
        <v>0</v>
      </c>
      <c r="H13" s="35">
        <f>DOCUMENTATION!$F13</f>
        <v>0</v>
      </c>
      <c r="I13" s="128">
        <f>G13+0.084</f>
        <v>8.4000000000000005E-2</v>
      </c>
      <c r="J13" s="30">
        <f t="shared" si="1"/>
        <v>0</v>
      </c>
      <c r="K13" s="31">
        <f t="shared" si="2"/>
        <v>0</v>
      </c>
      <c r="L13" s="23">
        <f t="shared" si="0"/>
        <v>0</v>
      </c>
      <c r="M13" s="297"/>
      <c r="N13" s="594"/>
      <c r="O13" s="595"/>
      <c r="P13" s="595"/>
      <c r="Q13" s="595"/>
      <c r="R13" s="595"/>
      <c r="S13" s="595"/>
      <c r="T13" s="595"/>
      <c r="U13" s="595"/>
      <c r="V13" s="595"/>
      <c r="W13" s="595"/>
      <c r="X13" s="596"/>
      <c r="Y13" s="85"/>
      <c r="Z13" s="85"/>
      <c r="AA13" s="85"/>
      <c r="AB13" s="85"/>
      <c r="AC13" s="85"/>
      <c r="AD13" s="85"/>
    </row>
    <row r="14" spans="1:30" ht="19.5" thickBot="1">
      <c r="A14" s="774"/>
      <c r="B14" s="775"/>
      <c r="C14" s="120"/>
      <c r="D14" s="123"/>
      <c r="E14" s="118"/>
      <c r="F14" s="226"/>
      <c r="G14" s="29">
        <f>'EVENT REQUESTS'!$F$211</f>
        <v>0</v>
      </c>
      <c r="H14" s="35">
        <f>DOCUMENTATION!$F14</f>
        <v>0</v>
      </c>
      <c r="I14" s="128">
        <f>G14+0.0083</f>
        <v>8.3000000000000001E-3</v>
      </c>
      <c r="J14" s="30">
        <f t="shared" si="1"/>
        <v>0</v>
      </c>
      <c r="K14" s="31">
        <f t="shared" si="2"/>
        <v>0</v>
      </c>
      <c r="L14" s="23">
        <f t="shared" si="0"/>
        <v>0</v>
      </c>
      <c r="M14" s="297"/>
      <c r="N14" s="597"/>
      <c r="O14" s="598"/>
      <c r="P14" s="598"/>
      <c r="Q14" s="598"/>
      <c r="R14" s="598"/>
      <c r="S14" s="598"/>
      <c r="T14" s="598"/>
      <c r="U14" s="598"/>
      <c r="V14" s="598"/>
      <c r="W14" s="598"/>
      <c r="X14" s="599"/>
      <c r="Y14" s="85"/>
      <c r="Z14" s="85"/>
      <c r="AA14" s="85"/>
      <c r="AB14" s="85"/>
      <c r="AC14" s="85"/>
      <c r="AD14" s="85"/>
    </row>
    <row r="15" spans="1:30" ht="18.75">
      <c r="A15" s="774"/>
      <c r="B15" s="775"/>
      <c r="C15" s="120"/>
      <c r="D15" s="123"/>
      <c r="E15" s="118"/>
      <c r="F15" s="226"/>
      <c r="G15" s="29">
        <f>'EVENT REQUESTS'!$F$240</f>
        <v>0</v>
      </c>
      <c r="H15" s="35">
        <f>DOCUMENTATION!$F15</f>
        <v>0</v>
      </c>
      <c r="I15" s="128">
        <f>G15+0.082</f>
        <v>8.2000000000000003E-2</v>
      </c>
      <c r="J15" s="30">
        <f>IF($I15&gt;1,_xlfn.RANK.EQ($I15,$I$7:$I$16,0),0)</f>
        <v>0</v>
      </c>
      <c r="K15" s="31">
        <f>IF($J15&gt;0, LARGE($H$7:$H$16,$J15),0)</f>
        <v>0</v>
      </c>
      <c r="L15" s="23">
        <f t="shared" si="0"/>
        <v>0</v>
      </c>
      <c r="M15" s="297"/>
      <c r="N15" s="745"/>
      <c r="O15" s="745"/>
      <c r="P15" s="745"/>
      <c r="Q15" s="745"/>
      <c r="R15" s="745"/>
      <c r="S15" s="745"/>
      <c r="T15" s="745"/>
      <c r="U15" s="745"/>
      <c r="V15" s="745"/>
      <c r="W15" s="745"/>
      <c r="X15" s="745"/>
      <c r="Y15" s="85"/>
      <c r="Z15" s="85"/>
      <c r="AA15" s="85"/>
      <c r="AB15" s="85"/>
      <c r="AC15" s="85"/>
      <c r="AD15" s="85"/>
    </row>
    <row r="16" spans="1:30" ht="18.75">
      <c r="A16" s="780"/>
      <c r="B16" s="781"/>
      <c r="C16" s="121"/>
      <c r="D16" s="123"/>
      <c r="E16" s="200"/>
      <c r="F16" s="228"/>
      <c r="G16" s="29">
        <f>'EVENT REQUESTS'!$F$269</f>
        <v>0</v>
      </c>
      <c r="H16" s="36">
        <f>DOCUMENTATION!$F16</f>
        <v>0</v>
      </c>
      <c r="I16" s="129">
        <f>G16+0.081</f>
        <v>8.1000000000000003E-2</v>
      </c>
      <c r="J16" s="32">
        <f>IF($I16&gt;1,_xlfn.RANK.EQ($I16,$I$7:$I$16,0),0)</f>
        <v>0</v>
      </c>
      <c r="K16" s="33">
        <f t="shared" si="2"/>
        <v>0</v>
      </c>
      <c r="L16" s="24">
        <f t="shared" si="0"/>
        <v>0</v>
      </c>
      <c r="M16" s="297"/>
      <c r="Y16" s="85"/>
      <c r="Z16" s="85"/>
      <c r="AA16" s="85"/>
      <c r="AB16" s="85"/>
      <c r="AC16" s="85"/>
      <c r="AD16" s="85"/>
    </row>
    <row r="17" spans="1:30" ht="15.75">
      <c r="A17" s="42"/>
      <c r="B17" s="43"/>
      <c r="C17" s="43"/>
      <c r="D17" s="44"/>
      <c r="E17" s="45"/>
      <c r="F17" s="45"/>
      <c r="Y17" s="85"/>
      <c r="Z17" s="85"/>
      <c r="AA17" s="85"/>
      <c r="AB17" s="85"/>
      <c r="AC17" s="85"/>
    </row>
    <row r="18" spans="1:30" ht="18.75">
      <c r="A18" s="87" t="s">
        <v>320</v>
      </c>
      <c r="B18" s="57"/>
      <c r="C18" s="57"/>
      <c r="D18" s="57"/>
      <c r="E18" s="57"/>
      <c r="F18" s="19"/>
      <c r="N18" s="101"/>
      <c r="O18" s="297"/>
      <c r="P18" s="297"/>
      <c r="Q18" s="297"/>
      <c r="R18" s="297"/>
      <c r="S18" s="297"/>
      <c r="T18" s="297"/>
      <c r="U18" s="297"/>
      <c r="V18" s="297"/>
      <c r="X18" s="85"/>
      <c r="Y18" s="85"/>
      <c r="Z18" s="85"/>
      <c r="AA18" s="85"/>
      <c r="AB18" s="85"/>
      <c r="AC18" s="85"/>
      <c r="AD18" s="85"/>
    </row>
    <row r="19" spans="1:30" ht="18.75">
      <c r="A19" s="751"/>
      <c r="B19" s="752"/>
      <c r="C19" s="752"/>
      <c r="D19" s="752"/>
      <c r="E19" s="752"/>
      <c r="F19" s="753"/>
      <c r="N19" s="101"/>
      <c r="O19" s="297"/>
      <c r="P19" s="297"/>
      <c r="Q19" s="297"/>
      <c r="R19" s="297"/>
      <c r="S19" s="297"/>
      <c r="T19" s="297"/>
      <c r="U19" s="297"/>
      <c r="V19" s="297"/>
      <c r="X19" s="85"/>
      <c r="Y19" s="85"/>
      <c r="Z19" s="85"/>
      <c r="AA19" s="85"/>
      <c r="AB19" s="85"/>
      <c r="AC19" s="85"/>
      <c r="AD19" s="85"/>
    </row>
    <row r="20" spans="1:30">
      <c r="A20" s="754"/>
      <c r="B20" s="755"/>
      <c r="C20" s="755"/>
      <c r="D20" s="755"/>
      <c r="E20" s="755"/>
      <c r="F20" s="756"/>
      <c r="M20" s="1"/>
      <c r="X20" s="85"/>
      <c r="Y20" s="85"/>
      <c r="Z20" s="85"/>
      <c r="AA20" s="85"/>
      <c r="AB20" s="85"/>
      <c r="AC20" s="85"/>
      <c r="AD20" s="85"/>
    </row>
    <row r="21" spans="1:30">
      <c r="M21" s="1"/>
      <c r="X21" s="85"/>
      <c r="Y21" s="85"/>
      <c r="Z21" s="85"/>
      <c r="AA21" s="85"/>
      <c r="AB21" s="85"/>
      <c r="AC21" s="85"/>
      <c r="AD21" s="85"/>
    </row>
    <row r="22" spans="1:30" ht="20.25" thickBot="1">
      <c r="A22" s="746" t="s">
        <v>321</v>
      </c>
      <c r="B22" s="747"/>
      <c r="C22" s="747"/>
      <c r="D22" s="747"/>
      <c r="E22" s="747"/>
      <c r="F22" s="748"/>
      <c r="M22" s="1"/>
      <c r="X22" s="85"/>
      <c r="Y22" s="85"/>
      <c r="Z22" s="85"/>
      <c r="AA22" s="85"/>
      <c r="AB22" s="85"/>
      <c r="AC22" s="85"/>
      <c r="AD22" s="85"/>
    </row>
    <row r="23" spans="1:30" ht="15.75" thickTop="1">
      <c r="A23" s="764" t="s">
        <v>371</v>
      </c>
      <c r="B23" s="765"/>
      <c r="C23" s="765"/>
      <c r="D23" s="765"/>
      <c r="E23" s="765"/>
      <c r="F23" s="766"/>
      <c r="M23" s="1"/>
      <c r="X23" s="85"/>
      <c r="Y23" s="85"/>
      <c r="Z23" s="85"/>
      <c r="AA23" s="85"/>
      <c r="AB23" s="85"/>
      <c r="AC23" s="85"/>
      <c r="AD23" s="85"/>
    </row>
    <row r="24" spans="1:30" ht="30.75" customHeight="1">
      <c r="A24" s="46" t="s">
        <v>322</v>
      </c>
      <c r="B24" s="757" t="s">
        <v>323</v>
      </c>
      <c r="C24" s="757"/>
      <c r="D24" s="757"/>
      <c r="E24" s="757"/>
      <c r="F24" s="758"/>
      <c r="M24" s="1"/>
      <c r="X24" s="85"/>
      <c r="Y24" s="85"/>
      <c r="Z24" s="85"/>
      <c r="AA24" s="85"/>
      <c r="AB24" s="85"/>
      <c r="AC24" s="85"/>
      <c r="AD24" s="85"/>
    </row>
    <row r="25" spans="1:30" ht="16.5" customHeight="1">
      <c r="A25" s="46" t="s">
        <v>324</v>
      </c>
      <c r="B25" s="741" t="s">
        <v>325</v>
      </c>
      <c r="C25" s="741"/>
      <c r="D25" s="741"/>
      <c r="E25" s="741"/>
      <c r="F25" s="742"/>
      <c r="M25" s="1"/>
      <c r="X25" s="85"/>
      <c r="Y25" s="85"/>
      <c r="Z25" s="85"/>
      <c r="AA25" s="85"/>
      <c r="AB25" s="85"/>
      <c r="AC25" s="85"/>
      <c r="AD25" s="85"/>
    </row>
    <row r="26" spans="1:30" ht="16.5" customHeight="1" thickBot="1">
      <c r="A26" s="47" t="s">
        <v>326</v>
      </c>
      <c r="B26" s="743" t="s">
        <v>327</v>
      </c>
      <c r="C26" s="743"/>
      <c r="D26" s="743"/>
      <c r="E26" s="743"/>
      <c r="F26" s="744"/>
      <c r="M26" s="1"/>
      <c r="X26" s="85"/>
      <c r="Y26" s="85"/>
      <c r="Z26" s="85"/>
      <c r="AA26" s="85"/>
      <c r="AB26" s="85"/>
      <c r="AC26" s="85"/>
      <c r="AD26" s="85"/>
    </row>
    <row r="27" spans="1:30" ht="15" customHeight="1" thickTop="1">
      <c r="A27" s="784" t="s">
        <v>328</v>
      </c>
      <c r="B27" s="785"/>
      <c r="C27" s="785"/>
      <c r="D27" s="785"/>
      <c r="E27" s="785"/>
      <c r="F27" s="786"/>
      <c r="M27" s="1"/>
      <c r="X27" s="85"/>
      <c r="Y27" s="85"/>
      <c r="Z27" s="85"/>
      <c r="AA27" s="85"/>
      <c r="AB27" s="85"/>
      <c r="AC27" s="85"/>
      <c r="AD27" s="85"/>
    </row>
    <row r="28" spans="1:30">
      <c r="A28" s="81" t="s">
        <v>322</v>
      </c>
      <c r="B28" s="749" t="s">
        <v>329</v>
      </c>
      <c r="C28" s="749"/>
      <c r="D28" s="749"/>
      <c r="E28" s="749"/>
      <c r="F28" s="750"/>
      <c r="M28" s="1"/>
      <c r="X28" s="85"/>
      <c r="Y28" s="85"/>
      <c r="Z28" s="85"/>
      <c r="AA28" s="85"/>
      <c r="AB28" s="85"/>
      <c r="AC28" s="85"/>
      <c r="AD28" s="85"/>
    </row>
    <row r="29" spans="1:30">
      <c r="A29" s="81" t="s">
        <v>324</v>
      </c>
      <c r="B29" s="749" t="s">
        <v>330</v>
      </c>
      <c r="C29" s="749"/>
      <c r="D29" s="749"/>
      <c r="E29" s="749"/>
      <c r="F29" s="750"/>
      <c r="X29" s="85"/>
      <c r="Y29" s="85"/>
      <c r="Z29" s="85"/>
      <c r="AA29" s="85"/>
      <c r="AB29" s="85"/>
      <c r="AC29" s="85"/>
      <c r="AD29" s="85"/>
    </row>
    <row r="30" spans="1:30" ht="15.75" thickBot="1">
      <c r="A30" s="82" t="s">
        <v>331</v>
      </c>
      <c r="B30" s="778" t="s">
        <v>332</v>
      </c>
      <c r="C30" s="778"/>
      <c r="D30" s="778"/>
      <c r="E30" s="778"/>
      <c r="F30" s="779"/>
      <c r="X30" s="85"/>
      <c r="Y30" s="85"/>
      <c r="Z30" s="85"/>
      <c r="AA30" s="85"/>
      <c r="AB30" s="85"/>
      <c r="AC30" s="85"/>
      <c r="AD30" s="85"/>
    </row>
    <row r="31" spans="1:30" ht="15.75" thickTop="1">
      <c r="A31" s="738" t="s">
        <v>333</v>
      </c>
      <c r="B31" s="739"/>
      <c r="C31" s="739"/>
      <c r="D31" s="739"/>
      <c r="E31" s="739"/>
      <c r="F31" s="740"/>
      <c r="X31" s="85"/>
      <c r="Y31" s="85"/>
      <c r="Z31" s="85"/>
      <c r="AA31" s="85"/>
      <c r="AB31" s="85"/>
      <c r="AC31" s="85"/>
      <c r="AD31" s="85"/>
    </row>
    <row r="32" spans="1:30">
      <c r="A32" s="46" t="s">
        <v>322</v>
      </c>
      <c r="B32" s="741" t="s">
        <v>334</v>
      </c>
      <c r="C32" s="741"/>
      <c r="D32" s="741"/>
      <c r="E32" s="741"/>
      <c r="F32" s="742"/>
      <c r="M32" s="1"/>
      <c r="Q32" t="s">
        <v>254</v>
      </c>
      <c r="X32" s="85"/>
      <c r="Y32" s="85"/>
      <c r="Z32" s="85"/>
      <c r="AA32" s="85"/>
      <c r="AB32" s="85"/>
      <c r="AC32" s="85"/>
      <c r="AD32" s="85"/>
    </row>
    <row r="33" spans="1:30" ht="15" customHeight="1">
      <c r="A33" s="46"/>
      <c r="B33" s="741"/>
      <c r="C33" s="741"/>
      <c r="D33" s="741"/>
      <c r="E33" s="741"/>
      <c r="F33" s="742"/>
      <c r="M33" s="1"/>
      <c r="X33" s="85"/>
      <c r="Y33" s="85"/>
      <c r="Z33" s="85"/>
      <c r="AA33" s="85"/>
      <c r="AB33" s="85"/>
      <c r="AC33" s="85"/>
      <c r="AD33" s="85"/>
    </row>
    <row r="34" spans="1:30">
      <c r="A34" s="46" t="s">
        <v>324</v>
      </c>
      <c r="B34" s="782" t="s">
        <v>335</v>
      </c>
      <c r="C34" s="782"/>
      <c r="D34" s="782"/>
      <c r="E34" s="782"/>
      <c r="F34" s="783"/>
      <c r="M34" s="1"/>
      <c r="X34" s="85"/>
      <c r="Y34" s="85"/>
      <c r="Z34" s="85"/>
      <c r="AA34" s="85"/>
      <c r="AB34" s="85"/>
      <c r="AC34" s="85"/>
      <c r="AD34" s="85"/>
    </row>
    <row r="35" spans="1:30">
      <c r="A35" s="46" t="s">
        <v>326</v>
      </c>
      <c r="B35" s="782" t="s">
        <v>336</v>
      </c>
      <c r="C35" s="782"/>
      <c r="D35" s="782"/>
      <c r="E35" s="782"/>
      <c r="F35" s="783"/>
      <c r="M35" s="1"/>
      <c r="X35" s="85"/>
      <c r="Y35" s="85"/>
      <c r="Z35" s="85"/>
      <c r="AA35" s="85"/>
      <c r="AB35" s="85"/>
      <c r="AC35" s="85"/>
      <c r="AD35" s="85"/>
    </row>
    <row r="36" spans="1:30" ht="15.75" thickBot="1">
      <c r="A36" s="48" t="s">
        <v>331</v>
      </c>
      <c r="B36" s="776" t="s">
        <v>337</v>
      </c>
      <c r="C36" s="776"/>
      <c r="D36" s="776"/>
      <c r="E36" s="776"/>
      <c r="F36" s="777"/>
      <c r="M36" s="1"/>
    </row>
    <row r="37" spans="1:30" ht="16.5" thickTop="1" thickBot="1">
      <c r="A37" s="771" t="s">
        <v>338</v>
      </c>
      <c r="B37" s="772"/>
      <c r="C37" s="772"/>
      <c r="D37" s="772"/>
      <c r="E37" s="772"/>
      <c r="F37" s="773"/>
      <c r="M37" s="1"/>
    </row>
    <row r="38" spans="1:30" ht="15.75" thickTop="1"/>
  </sheetData>
  <sheetProtection algorithmName="SHA-512" hashValue="5YRiMjv+VUZapQOZcGYQ5zWvXQ8tbIrn4KujCwOmGHND04BzhbLCxRlrIFddoGes5jpXm47Y7nejPfYDeCp4xQ==" saltValue="5xc79ipC0Mt1+k2dkQcEJA==" spinCount="100000" sheet="1" selectLockedCells="1"/>
  <mergeCells count="36">
    <mergeCell ref="A37:F37"/>
    <mergeCell ref="A8:B8"/>
    <mergeCell ref="A9:B9"/>
    <mergeCell ref="A10:B10"/>
    <mergeCell ref="B36:F36"/>
    <mergeCell ref="B30:F30"/>
    <mergeCell ref="A11:B11"/>
    <mergeCell ref="A12:B12"/>
    <mergeCell ref="A13:B13"/>
    <mergeCell ref="A14:B14"/>
    <mergeCell ref="A15:B15"/>
    <mergeCell ref="A16:B16"/>
    <mergeCell ref="B34:F34"/>
    <mergeCell ref="B35:F35"/>
    <mergeCell ref="A27:F27"/>
    <mergeCell ref="B32:F33"/>
    <mergeCell ref="G4:L4"/>
    <mergeCell ref="G5:H5"/>
    <mergeCell ref="I5:K5"/>
    <mergeCell ref="A23:F23"/>
    <mergeCell ref="A6:B6"/>
    <mergeCell ref="A7:B7"/>
    <mergeCell ref="A4:D4"/>
    <mergeCell ref="A1:F1"/>
    <mergeCell ref="A22:F22"/>
    <mergeCell ref="B29:F29"/>
    <mergeCell ref="B28:F28"/>
    <mergeCell ref="A19:F20"/>
    <mergeCell ref="B24:F24"/>
    <mergeCell ref="N12:X14"/>
    <mergeCell ref="A31:F31"/>
    <mergeCell ref="B25:F25"/>
    <mergeCell ref="N6:X8"/>
    <mergeCell ref="N9:X11"/>
    <mergeCell ref="B26:F26"/>
    <mergeCell ref="N15:X15"/>
  </mergeCells>
  <dataValidations xWindow="513" yWindow="441" count="4">
    <dataValidation allowBlank="1" showInputMessage="1" showErrorMessage="1" promptTitle="Event Documentation" prompt="Attach a file showing the event attendance when submitting this form, and refer to that file here." sqref="E6" xr:uid="{00000000-0002-0000-0F00-000000000000}"/>
    <dataValidation type="whole" allowBlank="1" showErrorMessage="1" errorTitle="Invalid Entry" error="Please enter a whole number." sqref="F7:F16" xr:uid="{00000000-0002-0000-0F00-000001000000}">
      <formula1>0</formula1>
      <formula2>40000</formula2>
    </dataValidation>
    <dataValidation type="whole" allowBlank="1" showInputMessage="1" showErrorMessage="1" promptTitle="From Adjacent File" prompt="Use your submitted files to estimate an attendance number.  Please be accurate, this number may be audited." sqref="E7:E16" xr:uid="{00000000-0002-0000-0F00-000003000000}">
      <formula1>0</formula1>
      <formula2>10000</formula2>
    </dataValidation>
    <dataValidation allowBlank="1" showInputMessage="1" showErrorMessage="1" errorTitle="Invalid Entry" error="Please enter a whole number." promptTitle="File Name" prompt="Add file name here. Please upload the file when you submit budget form in the instruction tab.  Ex: PDF 1, PDF 2, PDF 3" sqref="D7:D16" xr:uid="{9FE228BE-8FCC-4722-BFC5-0BF424DA3ED9}"/>
  </dataValidations>
  <hyperlinks>
    <hyperlink ref="N2" location="' SUMMARY'!Print_Area" display="SUMMARY" xr:uid="{AC7E145C-FA9A-4173-9EAE-2C6F029D7EA5}"/>
    <hyperlink ref="N3" location="'EVENT REQUESTS'!Print_Area" display="EVENT REQUESTS" xr:uid="{A45C5FBF-854E-437F-B735-6365064088F7}"/>
    <hyperlink ref="N4" location="'RECURRING EVENTS'!Print_Area" display="RECURRING EVENTS" xr:uid="{0FAFE8D2-0BEE-41F3-A25C-52AFE8C6855C}"/>
    <hyperlink ref="N5" location="OTHER!Print_Area" display="OTHER" xr:uid="{A35819FB-2A69-4202-B669-67DA25985822}"/>
  </hyperlinks>
  <pageMargins left="0.4" right="0.4" top="0.75" bottom="0.75" header="0.3" footer="0.3"/>
  <pageSetup scale="92"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G22"/>
  <sheetViews>
    <sheetView zoomScaleNormal="100" workbookViewId="0">
      <selection activeCell="H32" sqref="H32"/>
    </sheetView>
  </sheetViews>
  <sheetFormatPr defaultColWidth="8.85546875" defaultRowHeight="15"/>
  <cols>
    <col min="3" max="3" width="13.42578125" bestFit="1" customWidth="1"/>
    <col min="4" max="5" width="12.7109375" customWidth="1"/>
    <col min="6" max="6" width="13.7109375" bestFit="1" customWidth="1"/>
    <col min="7" max="8" width="11.42578125" bestFit="1" customWidth="1"/>
  </cols>
  <sheetData>
    <row r="1" spans="1:7">
      <c r="A1" s="300" t="s">
        <v>339</v>
      </c>
      <c r="B1" s="300" t="s">
        <v>339</v>
      </c>
      <c r="C1" s="300" t="s">
        <v>266</v>
      </c>
      <c r="D1" s="300" t="s">
        <v>273</v>
      </c>
      <c r="E1" s="300" t="s">
        <v>290</v>
      </c>
      <c r="F1" t="s">
        <v>340</v>
      </c>
      <c r="G1" t="s">
        <v>341</v>
      </c>
    </row>
    <row r="2" spans="1:7">
      <c r="A2" t="s">
        <v>342</v>
      </c>
      <c r="B2" t="s">
        <v>342</v>
      </c>
      <c r="C2" t="s">
        <v>343</v>
      </c>
      <c r="D2" s="80">
        <v>0</v>
      </c>
      <c r="E2" s="80">
        <v>0</v>
      </c>
      <c r="F2" t="s">
        <v>344</v>
      </c>
      <c r="G2" s="80">
        <v>30000</v>
      </c>
    </row>
    <row r="3" spans="1:7">
      <c r="A3" t="s">
        <v>345</v>
      </c>
      <c r="B3" t="s">
        <v>345</v>
      </c>
      <c r="C3" t="s">
        <v>346</v>
      </c>
      <c r="D3" s="80">
        <v>250</v>
      </c>
      <c r="E3" s="80">
        <v>250</v>
      </c>
      <c r="F3" t="s">
        <v>347</v>
      </c>
      <c r="G3" s="84">
        <v>1800</v>
      </c>
    </row>
    <row r="4" spans="1:7">
      <c r="C4" t="s">
        <v>348</v>
      </c>
      <c r="D4" s="80">
        <v>1500</v>
      </c>
      <c r="E4" s="80">
        <v>10</v>
      </c>
      <c r="F4" t="s">
        <v>349</v>
      </c>
      <c r="G4" s="84">
        <v>500</v>
      </c>
    </row>
    <row r="5" spans="1:7">
      <c r="C5" t="s">
        <v>350</v>
      </c>
      <c r="D5" s="80">
        <v>2000</v>
      </c>
      <c r="E5" s="80">
        <v>2000</v>
      </c>
    </row>
    <row r="6" spans="1:7">
      <c r="D6" s="80">
        <v>0</v>
      </c>
      <c r="E6" s="80">
        <v>0</v>
      </c>
    </row>
    <row r="7" spans="1:7">
      <c r="D7" s="80">
        <v>0</v>
      </c>
      <c r="E7" s="80">
        <v>0</v>
      </c>
      <c r="F7" s="255">
        <v>45474</v>
      </c>
    </row>
    <row r="8" spans="1:7">
      <c r="D8" s="80">
        <v>0</v>
      </c>
      <c r="E8" s="80">
        <v>0</v>
      </c>
      <c r="F8" s="255">
        <v>45505</v>
      </c>
    </row>
    <row r="9" spans="1:7">
      <c r="D9" s="86">
        <v>0</v>
      </c>
      <c r="E9" s="80">
        <v>0</v>
      </c>
      <c r="F9" s="255">
        <v>45536</v>
      </c>
    </row>
    <row r="10" spans="1:7">
      <c r="F10" s="255">
        <v>45566</v>
      </c>
    </row>
    <row r="11" spans="1:7">
      <c r="F11" s="255">
        <v>45597</v>
      </c>
    </row>
    <row r="12" spans="1:7">
      <c r="F12" s="255">
        <v>45627</v>
      </c>
    </row>
    <row r="13" spans="1:7">
      <c r="F13" s="255">
        <v>45658</v>
      </c>
    </row>
    <row r="14" spans="1:7">
      <c r="C14" s="251" t="s">
        <v>351</v>
      </c>
      <c r="D14" s="57"/>
      <c r="E14" s="19"/>
      <c r="F14" s="255">
        <v>45713</v>
      </c>
    </row>
    <row r="15" spans="1:7">
      <c r="C15" s="5" t="s">
        <v>352</v>
      </c>
      <c r="E15" s="3"/>
      <c r="F15" s="255">
        <v>45741</v>
      </c>
    </row>
    <row r="16" spans="1:7">
      <c r="C16" s="5" t="s">
        <v>353</v>
      </c>
      <c r="E16" s="3"/>
      <c r="F16" s="255">
        <v>45748</v>
      </c>
    </row>
    <row r="17" spans="3:6">
      <c r="C17" s="5" t="s">
        <v>354</v>
      </c>
      <c r="E17" s="3"/>
      <c r="F17" s="255">
        <v>45778</v>
      </c>
    </row>
    <row r="18" spans="3:6">
      <c r="C18" s="5" t="s">
        <v>355</v>
      </c>
      <c r="E18" s="3"/>
      <c r="F18" s="255">
        <v>45809</v>
      </c>
    </row>
    <row r="19" spans="3:6">
      <c r="C19" s="5" t="s">
        <v>356</v>
      </c>
      <c r="E19" s="3"/>
      <c r="F19" s="254"/>
    </row>
    <row r="20" spans="3:6">
      <c r="C20" s="5" t="s">
        <v>357</v>
      </c>
      <c r="E20" s="3"/>
    </row>
    <row r="21" spans="3:6">
      <c r="C21" s="5" t="s">
        <v>358</v>
      </c>
      <c r="E21" s="3"/>
    </row>
    <row r="22" spans="3:6">
      <c r="C22" s="252" t="s">
        <v>359</v>
      </c>
      <c r="D22" s="4"/>
      <c r="E22" s="253"/>
    </row>
  </sheetData>
  <pageMargins left="0.7" right="0.7" top="0.75" bottom="0.75" header="0.3" footer="0.3"/>
  <pageSetup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0C0"/>
    <pageSetUpPr fitToPage="1"/>
  </sheetPr>
  <dimension ref="A1:I55"/>
  <sheetViews>
    <sheetView showGridLines="0" topLeftCell="A2" zoomScale="105" zoomScaleNormal="105" workbookViewId="0">
      <selection activeCell="F24" sqref="F24"/>
    </sheetView>
  </sheetViews>
  <sheetFormatPr defaultColWidth="8.85546875" defaultRowHeight="15"/>
  <cols>
    <col min="1" max="2" width="8.42578125" style="16" customWidth="1"/>
    <col min="3" max="3" width="94.7109375" style="10" customWidth="1"/>
    <col min="4" max="4" width="5.7109375" style="10" customWidth="1"/>
    <col min="5" max="6" width="8.42578125" style="10" customWidth="1"/>
    <col min="7" max="7" width="90.140625" style="10" customWidth="1"/>
  </cols>
  <sheetData>
    <row r="1" spans="1:9" s="142" customFormat="1" ht="30" customHeight="1" thickBot="1">
      <c r="A1" s="366" t="s">
        <v>360</v>
      </c>
      <c r="B1" s="367"/>
      <c r="C1" s="367"/>
      <c r="D1" s="367"/>
      <c r="E1" s="367"/>
      <c r="F1" s="367"/>
      <c r="G1" s="367"/>
    </row>
    <row r="2" spans="1:9" ht="18" customHeight="1" thickBot="1">
      <c r="A2" s="144">
        <v>1</v>
      </c>
      <c r="B2" s="370" t="s">
        <v>70</v>
      </c>
      <c r="C2" s="371"/>
      <c r="D2"/>
      <c r="E2" s="144">
        <v>3</v>
      </c>
      <c r="F2" s="370" t="s">
        <v>71</v>
      </c>
      <c r="G2" s="371"/>
      <c r="I2" s="246"/>
    </row>
    <row r="3" spans="1:9" ht="18" customHeight="1" thickBot="1">
      <c r="A3" s="145" t="s">
        <v>72</v>
      </c>
      <c r="B3" s="378" t="s">
        <v>73</v>
      </c>
      <c r="C3" s="379"/>
      <c r="E3" s="269" t="s">
        <v>72</v>
      </c>
      <c r="F3" s="378" t="s">
        <v>74</v>
      </c>
      <c r="G3" s="379"/>
    </row>
    <row r="4" spans="1:9" ht="18" customHeight="1">
      <c r="A4" s="167"/>
      <c r="B4" s="374" t="s">
        <v>75</v>
      </c>
      <c r="C4" s="375"/>
      <c r="E4" s="270" t="s">
        <v>72</v>
      </c>
      <c r="F4" s="372" t="s">
        <v>76</v>
      </c>
      <c r="G4" s="373"/>
    </row>
    <row r="5" spans="1:9" ht="30" customHeight="1">
      <c r="A5" s="167"/>
      <c r="B5" s="259"/>
      <c r="C5" s="139" t="s">
        <v>77</v>
      </c>
      <c r="D5" s="134"/>
      <c r="E5" s="270"/>
      <c r="F5" s="372" t="s">
        <v>78</v>
      </c>
      <c r="G5" s="373"/>
    </row>
    <row r="6" spans="1:9" ht="18" customHeight="1" thickBot="1">
      <c r="A6" s="167"/>
      <c r="B6" s="259"/>
      <c r="C6" s="139" t="s">
        <v>79</v>
      </c>
      <c r="E6" s="271"/>
      <c r="F6" s="376" t="s">
        <v>80</v>
      </c>
      <c r="G6" s="377"/>
    </row>
    <row r="7" spans="1:9" ht="18" customHeight="1" thickBot="1">
      <c r="A7" s="92"/>
      <c r="B7" s="376" t="s">
        <v>81</v>
      </c>
      <c r="C7" s="377"/>
      <c r="E7" s="272" t="s">
        <v>72</v>
      </c>
      <c r="F7" s="385" t="s">
        <v>82</v>
      </c>
      <c r="G7" s="386"/>
    </row>
    <row r="8" spans="1:9" ht="18" customHeight="1" thickBot="1">
      <c r="A8" s="145" t="s">
        <v>72</v>
      </c>
      <c r="B8" s="378" t="s">
        <v>83</v>
      </c>
      <c r="C8" s="379"/>
      <c r="D8"/>
      <c r="E8" s="271"/>
      <c r="F8" s="376" t="s">
        <v>84</v>
      </c>
      <c r="G8" s="377"/>
    </row>
    <row r="9" spans="1:9" ht="18" customHeight="1">
      <c r="A9" s="167"/>
      <c r="B9" s="374" t="s">
        <v>85</v>
      </c>
      <c r="C9" s="375"/>
      <c r="D9"/>
      <c r="E9" s="270"/>
      <c r="F9" s="387" t="s">
        <v>86</v>
      </c>
      <c r="G9" s="388"/>
    </row>
    <row r="10" spans="1:9" ht="24.75" customHeight="1">
      <c r="A10" s="167"/>
      <c r="B10" s="143"/>
      <c r="C10" s="139" t="s">
        <v>87</v>
      </c>
      <c r="D10"/>
      <c r="E10" s="270"/>
      <c r="F10" s="374" t="s">
        <v>88</v>
      </c>
      <c r="G10" s="375"/>
    </row>
    <row r="11" spans="1:9" ht="18.75" customHeight="1">
      <c r="A11" s="167"/>
      <c r="B11" s="143"/>
      <c r="C11" s="139" t="s">
        <v>89</v>
      </c>
      <c r="D11"/>
      <c r="E11" s="270"/>
      <c r="F11" s="374" t="s">
        <v>90</v>
      </c>
      <c r="G11" s="375"/>
    </row>
    <row r="12" spans="1:9" ht="18" customHeight="1" thickBot="1">
      <c r="A12" s="92"/>
      <c r="B12" s="376" t="s">
        <v>91</v>
      </c>
      <c r="C12" s="377"/>
      <c r="D12"/>
      <c r="E12" s="270"/>
      <c r="F12" s="374" t="s">
        <v>92</v>
      </c>
      <c r="G12" s="375"/>
    </row>
    <row r="13" spans="1:9" ht="18" customHeight="1" thickBot="1">
      <c r="A13" s="145" t="s">
        <v>72</v>
      </c>
      <c r="B13" s="368" t="s">
        <v>93</v>
      </c>
      <c r="C13" s="369"/>
      <c r="D13"/>
      <c r="E13" s="270"/>
      <c r="F13" s="374" t="s">
        <v>94</v>
      </c>
      <c r="G13" s="375"/>
    </row>
    <row r="14" spans="1:9" ht="18" customHeight="1">
      <c r="A14" s="167"/>
      <c r="B14" s="374" t="s">
        <v>95</v>
      </c>
      <c r="C14" s="375"/>
      <c r="D14"/>
      <c r="E14" s="270"/>
      <c r="F14" s="374" t="s">
        <v>96</v>
      </c>
      <c r="G14" s="375"/>
    </row>
    <row r="15" spans="1:9" ht="18" customHeight="1">
      <c r="A15" s="167"/>
      <c r="B15" s="374" t="s">
        <v>368</v>
      </c>
      <c r="C15" s="375"/>
      <c r="D15"/>
      <c r="E15" s="270"/>
      <c r="F15" s="374" t="s">
        <v>97</v>
      </c>
      <c r="G15" s="375"/>
    </row>
    <row r="16" spans="1:9" ht="18" customHeight="1" thickBot="1">
      <c r="A16" s="167"/>
      <c r="B16" s="374" t="s">
        <v>98</v>
      </c>
      <c r="C16" s="375"/>
      <c r="D16"/>
      <c r="E16" s="92"/>
      <c r="F16" s="383"/>
      <c r="G16" s="384"/>
    </row>
    <row r="17" spans="1:7" ht="18" customHeight="1" thickBot="1">
      <c r="A17" s="167"/>
      <c r="B17" s="374" t="s">
        <v>99</v>
      </c>
      <c r="C17" s="375"/>
      <c r="D17"/>
      <c r="E17"/>
      <c r="F17"/>
      <c r="G17" s="146"/>
    </row>
    <row r="18" spans="1:7" ht="18" customHeight="1" thickBot="1">
      <c r="A18" s="167"/>
      <c r="B18" s="374" t="s">
        <v>100</v>
      </c>
      <c r="C18" s="375"/>
      <c r="D18"/>
      <c r="E18" s="144">
        <v>4</v>
      </c>
      <c r="F18" s="294" t="s">
        <v>101</v>
      </c>
      <c r="G18" s="295"/>
    </row>
    <row r="19" spans="1:7" ht="18" customHeight="1" thickBot="1">
      <c r="A19" s="92" t="s">
        <v>72</v>
      </c>
      <c r="B19" s="394" t="s">
        <v>102</v>
      </c>
      <c r="C19" s="395"/>
      <c r="D19"/>
      <c r="E19" s="391" t="s">
        <v>103</v>
      </c>
      <c r="F19" s="392"/>
      <c r="G19" s="393"/>
    </row>
    <row r="20" spans="1:7" ht="18" customHeight="1" thickBot="1">
      <c r="A20" s="147"/>
      <c r="B20"/>
      <c r="C20"/>
      <c r="D20"/>
      <c r="E20" s="260" t="s">
        <v>72</v>
      </c>
      <c r="F20" s="261" t="s">
        <v>104</v>
      </c>
      <c r="G20" s="262"/>
    </row>
    <row r="21" spans="1:7" ht="18" customHeight="1" thickBot="1">
      <c r="A21" s="144">
        <v>2</v>
      </c>
      <c r="B21" s="370" t="s">
        <v>105</v>
      </c>
      <c r="C21" s="371"/>
      <c r="D21"/>
      <c r="E21" s="263"/>
      <c r="F21" s="264" t="s">
        <v>106</v>
      </c>
      <c r="G21" s="265"/>
    </row>
    <row r="22" spans="1:7" ht="18" customHeight="1" thickBot="1">
      <c r="A22" s="145" t="s">
        <v>72</v>
      </c>
      <c r="B22" s="378" t="s">
        <v>107</v>
      </c>
      <c r="C22" s="379"/>
      <c r="D22"/>
      <c r="E22" s="263"/>
      <c r="F22" s="264" t="s">
        <v>108</v>
      </c>
      <c r="G22" s="265"/>
    </row>
    <row r="23" spans="1:7" ht="18" customHeight="1">
      <c r="A23" s="167"/>
      <c r="B23" s="374" t="s">
        <v>109</v>
      </c>
      <c r="C23" s="375"/>
      <c r="D23"/>
      <c r="E23" s="263"/>
      <c r="F23" s="264" t="s">
        <v>372</v>
      </c>
      <c r="G23" s="265"/>
    </row>
    <row r="24" spans="1:7" ht="26.25" customHeight="1">
      <c r="A24" s="167"/>
      <c r="B24" s="380" t="s">
        <v>110</v>
      </c>
      <c r="C24" s="381"/>
      <c r="D24"/>
      <c r="E24" s="263" t="s">
        <v>72</v>
      </c>
      <c r="F24" s="266" t="s">
        <v>111</v>
      </c>
      <c r="G24" s="267"/>
    </row>
    <row r="25" spans="1:7" ht="20.25" customHeight="1">
      <c r="A25" s="167"/>
      <c r="B25" s="374" t="s">
        <v>112</v>
      </c>
      <c r="C25" s="375"/>
      <c r="D25"/>
      <c r="E25" s="263"/>
      <c r="F25" s="264" t="s">
        <v>113</v>
      </c>
      <c r="G25" s="265"/>
    </row>
    <row r="26" spans="1:7" ht="18" customHeight="1" thickBot="1">
      <c r="A26" s="92"/>
      <c r="B26" s="292" t="s">
        <v>114</v>
      </c>
      <c r="C26" s="293"/>
      <c r="D26"/>
      <c r="E26" s="263"/>
      <c r="F26" s="264" t="s">
        <v>115</v>
      </c>
      <c r="G26" s="265"/>
    </row>
    <row r="27" spans="1:7" ht="18" customHeight="1">
      <c r="A27" s="275"/>
      <c r="B27" s="275"/>
      <c r="C27" s="276"/>
      <c r="D27"/>
      <c r="E27" s="263"/>
      <c r="F27" s="264" t="s">
        <v>116</v>
      </c>
      <c r="G27" s="265"/>
    </row>
    <row r="28" spans="1:7" ht="18" customHeight="1">
      <c r="D28"/>
      <c r="E28" s="263" t="s">
        <v>72</v>
      </c>
      <c r="F28" s="380" t="s">
        <v>117</v>
      </c>
      <c r="G28" s="381"/>
    </row>
    <row r="29" spans="1:7" ht="18" customHeight="1" thickBot="1">
      <c r="D29"/>
      <c r="E29" s="268"/>
      <c r="F29" s="389"/>
      <c r="G29" s="390"/>
    </row>
    <row r="30" spans="1:7" ht="18" customHeight="1">
      <c r="D30"/>
      <c r="E30"/>
      <c r="F30"/>
      <c r="G30"/>
    </row>
    <row r="31" spans="1:7" ht="18" customHeight="1">
      <c r="D31"/>
      <c r="E31"/>
      <c r="F31"/>
      <c r="G31"/>
    </row>
    <row r="32" spans="1:7" ht="18" customHeight="1">
      <c r="D32"/>
    </row>
    <row r="33" spans="1:6" ht="18" customHeight="1"/>
    <row r="34" spans="1:6" ht="18" customHeight="1">
      <c r="A34"/>
    </row>
    <row r="35" spans="1:6" ht="18" customHeight="1"/>
    <row r="36" spans="1:6" ht="18" customHeight="1"/>
    <row r="37" spans="1:6" ht="18" customHeight="1"/>
    <row r="38" spans="1:6" ht="18" customHeight="1"/>
    <row r="39" spans="1:6" ht="18" customHeight="1">
      <c r="D39" s="382"/>
      <c r="E39" s="382"/>
      <c r="F39"/>
    </row>
    <row r="40" spans="1:6" ht="18" customHeight="1"/>
    <row r="44" spans="1:6" ht="15.75" customHeight="1"/>
    <row r="55" ht="30" customHeight="1"/>
  </sheetData>
  <sheetProtection algorithmName="SHA-512" hashValue="zCxHty2ceOqcmwHTC06UToH9UNcbZAoP3jax/jpEXwFGMkUuZadtRer/6S49pMQLglxD9RExixBphE1wxBo5pA==" saltValue="YaHrXm8BSmlpLk5e40kqOg==" spinCount="100000" sheet="1" objects="1" scenarios="1"/>
  <mergeCells count="38">
    <mergeCell ref="B25:C25"/>
    <mergeCell ref="D39:E39"/>
    <mergeCell ref="F3:G3"/>
    <mergeCell ref="F16:G16"/>
    <mergeCell ref="B12:C12"/>
    <mergeCell ref="B14:C14"/>
    <mergeCell ref="B8:C8"/>
    <mergeCell ref="B9:C9"/>
    <mergeCell ref="F7:G7"/>
    <mergeCell ref="F8:G8"/>
    <mergeCell ref="F9:G9"/>
    <mergeCell ref="F28:G29"/>
    <mergeCell ref="E19:G19"/>
    <mergeCell ref="F14:G14"/>
    <mergeCell ref="B17:C17"/>
    <mergeCell ref="B19:C19"/>
    <mergeCell ref="F15:G15"/>
    <mergeCell ref="B21:C21"/>
    <mergeCell ref="B22:C22"/>
    <mergeCell ref="B23:C23"/>
    <mergeCell ref="B24:C24"/>
    <mergeCell ref="B18:C18"/>
    <mergeCell ref="B15:C15"/>
    <mergeCell ref="B16:C16"/>
    <mergeCell ref="A1:G1"/>
    <mergeCell ref="B13:C13"/>
    <mergeCell ref="F2:G2"/>
    <mergeCell ref="F4:G4"/>
    <mergeCell ref="F11:G11"/>
    <mergeCell ref="F12:G12"/>
    <mergeCell ref="F13:G13"/>
    <mergeCell ref="F5:G5"/>
    <mergeCell ref="F10:G10"/>
    <mergeCell ref="F6:G6"/>
    <mergeCell ref="B2:C2"/>
    <mergeCell ref="B3:C3"/>
    <mergeCell ref="B4:C4"/>
    <mergeCell ref="B7:C7"/>
  </mergeCells>
  <pageMargins left="0.4" right="0.4" top="0.75" bottom="0.75" header="0.3" footer="0.3"/>
  <pageSetup scale="60" orientation="landscape" r:id="rId1"/>
  <rowBreaks count="1" manualBreakCount="1">
    <brk id="3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9374"/>
  </sheetPr>
  <dimension ref="A1:Y58"/>
  <sheetViews>
    <sheetView showGridLines="0" zoomScale="80" zoomScaleNormal="80" zoomScaleSheetLayoutView="50" workbookViewId="0">
      <pane xSplit="13" topLeftCell="P1" activePane="topRight" state="frozen"/>
      <selection activeCell="E6" sqref="E6"/>
      <selection pane="topRight" activeCell="G13" sqref="G13:H13"/>
    </sheetView>
  </sheetViews>
  <sheetFormatPr defaultColWidth="9.140625" defaultRowHeight="15"/>
  <cols>
    <col min="1" max="1" width="12.140625" customWidth="1"/>
    <col min="2" max="2" width="15.42578125" customWidth="1"/>
    <col min="3" max="4" width="12.140625" customWidth="1"/>
    <col min="5" max="5" width="5.7109375" customWidth="1"/>
    <col min="6" max="6" width="5.42578125" customWidth="1"/>
    <col min="7" max="10" width="12.140625" customWidth="1"/>
    <col min="11" max="13" width="10.42578125" hidden="1" customWidth="1"/>
  </cols>
  <sheetData>
    <row r="1" spans="1:25" ht="39.75" customHeight="1" thickBot="1">
      <c r="A1" s="366" t="s">
        <v>118</v>
      </c>
      <c r="B1" s="367"/>
      <c r="C1" s="367"/>
      <c r="D1" s="367"/>
      <c r="E1" s="367"/>
      <c r="F1" s="367"/>
      <c r="G1" s="367"/>
      <c r="H1" s="367"/>
      <c r="I1" s="367"/>
      <c r="J1" s="367"/>
    </row>
    <row r="2" spans="1:25" ht="15" customHeight="1">
      <c r="A2" s="160" t="s">
        <v>119</v>
      </c>
      <c r="B2" s="161"/>
      <c r="C2" s="161"/>
      <c r="D2" s="161"/>
      <c r="E2" s="161"/>
      <c r="F2" s="161"/>
      <c r="G2" s="161"/>
      <c r="H2" s="162"/>
      <c r="I2" s="162"/>
      <c r="J2" s="163"/>
    </row>
    <row r="3" spans="1:25" ht="15" customHeight="1">
      <c r="A3" s="481" t="s">
        <v>120</v>
      </c>
      <c r="B3" s="482"/>
      <c r="C3" s="482"/>
      <c r="D3" s="482"/>
      <c r="E3" s="482"/>
      <c r="F3" s="482"/>
      <c r="G3" s="482"/>
      <c r="H3" s="482"/>
      <c r="I3" s="482"/>
      <c r="J3" s="483"/>
    </row>
    <row r="4" spans="1:25" ht="15" customHeight="1">
      <c r="A4" s="504" t="s">
        <v>121</v>
      </c>
      <c r="B4" s="505"/>
      <c r="C4" s="505"/>
      <c r="D4" s="505"/>
      <c r="E4" s="505"/>
      <c r="F4" s="505"/>
      <c r="G4" s="505"/>
      <c r="H4" s="505"/>
      <c r="I4" s="505"/>
      <c r="J4" s="506"/>
    </row>
    <row r="5" spans="1:25" ht="19.5">
      <c r="A5" s="507" t="s">
        <v>122</v>
      </c>
      <c r="B5" s="508"/>
      <c r="C5" s="508"/>
      <c r="D5" s="508"/>
      <c r="E5" s="508"/>
      <c r="F5" s="508"/>
      <c r="G5" s="508"/>
      <c r="H5" s="508"/>
      <c r="I5" s="508"/>
      <c r="J5" s="509"/>
    </row>
    <row r="6" spans="1:25" ht="15" customHeight="1">
      <c r="A6" s="510" t="s">
        <v>123</v>
      </c>
      <c r="B6" s="510"/>
      <c r="C6" s="510"/>
      <c r="D6" s="511"/>
      <c r="E6" s="512"/>
      <c r="F6" s="512"/>
      <c r="G6" s="512"/>
      <c r="H6" s="512"/>
      <c r="I6" s="512"/>
      <c r="J6" s="512"/>
    </row>
    <row r="7" spans="1:25" ht="15.75" thickBot="1">
      <c r="A7" s="515" t="s">
        <v>124</v>
      </c>
      <c r="B7" s="515"/>
      <c r="C7" s="516"/>
      <c r="D7" s="517"/>
      <c r="E7" s="517"/>
      <c r="F7" s="518" t="s">
        <v>125</v>
      </c>
      <c r="G7" s="519"/>
      <c r="H7" s="516"/>
      <c r="I7" s="517"/>
      <c r="J7" s="517"/>
    </row>
    <row r="8" spans="1:25">
      <c r="A8" s="454" t="s">
        <v>126</v>
      </c>
      <c r="B8" s="454"/>
      <c r="C8" s="455"/>
      <c r="D8" s="456"/>
      <c r="E8" s="520"/>
      <c r="F8" s="454" t="s">
        <v>127</v>
      </c>
      <c r="G8" s="454"/>
      <c r="H8" s="455"/>
      <c r="I8" s="456"/>
      <c r="J8" s="456"/>
      <c r="N8" s="1"/>
      <c r="O8" s="484" t="s">
        <v>128</v>
      </c>
      <c r="P8" s="485"/>
      <c r="Q8" s="485"/>
      <c r="R8" s="485"/>
      <c r="S8" s="485"/>
      <c r="T8" s="485"/>
      <c r="U8" s="485"/>
      <c r="V8" s="485"/>
      <c r="W8" s="485"/>
      <c r="X8" s="485"/>
      <c r="Y8" s="486"/>
    </row>
    <row r="9" spans="1:25">
      <c r="A9" s="478"/>
      <c r="B9" s="479"/>
      <c r="C9" s="479"/>
      <c r="D9" s="479"/>
      <c r="E9" s="479"/>
      <c r="F9" s="479"/>
      <c r="G9" s="479"/>
      <c r="H9" s="479"/>
      <c r="I9" s="479"/>
      <c r="J9" s="480"/>
      <c r="N9" s="1"/>
      <c r="O9" s="487"/>
      <c r="P9" s="488"/>
      <c r="Q9" s="488"/>
      <c r="R9" s="488"/>
      <c r="S9" s="488"/>
      <c r="T9" s="488"/>
      <c r="U9" s="488"/>
      <c r="V9" s="488"/>
      <c r="W9" s="488"/>
      <c r="X9" s="488"/>
      <c r="Y9" s="489"/>
    </row>
    <row r="10" spans="1:25" ht="39.75" customHeight="1" thickBot="1">
      <c r="A10" s="474" t="s">
        <v>129</v>
      </c>
      <c r="B10" s="475"/>
      <c r="C10" s="471"/>
      <c r="D10" s="472"/>
      <c r="E10" s="472"/>
      <c r="F10" s="472"/>
      <c r="G10" s="472"/>
      <c r="H10" s="472"/>
      <c r="I10" s="472"/>
      <c r="J10" s="473"/>
      <c r="N10" s="1"/>
      <c r="O10" s="487"/>
      <c r="P10" s="488"/>
      <c r="Q10" s="488"/>
      <c r="R10" s="488"/>
      <c r="S10" s="488"/>
      <c r="T10" s="488"/>
      <c r="U10" s="488"/>
      <c r="V10" s="488"/>
      <c r="W10" s="488"/>
      <c r="X10" s="488"/>
      <c r="Y10" s="489"/>
    </row>
    <row r="11" spans="1:25" ht="17.25" customHeight="1" thickTop="1" thickBot="1">
      <c r="A11" s="502" t="s">
        <v>130</v>
      </c>
      <c r="B11" s="502"/>
      <c r="C11" s="503"/>
      <c r="D11" s="503"/>
      <c r="E11" s="503"/>
      <c r="F11" s="503"/>
      <c r="G11" s="503"/>
      <c r="H11" s="503"/>
      <c r="I11" s="503"/>
      <c r="J11" s="503"/>
      <c r="O11" s="304"/>
      <c r="P11" s="305"/>
      <c r="Q11" s="305"/>
      <c r="R11" s="305"/>
      <c r="S11" s="305"/>
      <c r="T11" s="305"/>
      <c r="U11" s="305"/>
      <c r="V11" s="305"/>
      <c r="W11" s="305"/>
      <c r="X11" s="305"/>
      <c r="Y11" s="306"/>
    </row>
    <row r="12" spans="1:25" ht="15" customHeight="1" thickTop="1">
      <c r="A12" s="459" t="s">
        <v>131</v>
      </c>
      <c r="B12" s="460"/>
      <c r="C12" s="457"/>
      <c r="D12" s="458"/>
      <c r="E12" s="208"/>
      <c r="F12" s="208"/>
      <c r="G12" s="461" t="s">
        <v>132</v>
      </c>
      <c r="H12" s="462"/>
      <c r="I12" s="463"/>
      <c r="J12" s="464"/>
      <c r="O12" s="493" t="s">
        <v>133</v>
      </c>
      <c r="P12" s="494"/>
      <c r="Q12" s="494"/>
      <c r="R12" s="494"/>
      <c r="S12" s="494"/>
      <c r="T12" s="494"/>
      <c r="U12" s="494"/>
      <c r="V12" s="494"/>
      <c r="W12" s="494"/>
      <c r="X12" s="494"/>
      <c r="Y12" s="495"/>
    </row>
    <row r="13" spans="1:25" ht="15" customHeight="1">
      <c r="A13" s="461" t="s">
        <v>134</v>
      </c>
      <c r="B13" s="462"/>
      <c r="C13" s="463"/>
      <c r="D13" s="464"/>
      <c r="E13" s="111"/>
      <c r="F13" s="112"/>
      <c r="G13" s="513" t="s">
        <v>135</v>
      </c>
      <c r="H13" s="514"/>
      <c r="I13" s="463"/>
      <c r="J13" s="464"/>
      <c r="O13" s="496"/>
      <c r="P13" s="497"/>
      <c r="Q13" s="497"/>
      <c r="R13" s="497"/>
      <c r="S13" s="497"/>
      <c r="T13" s="497"/>
      <c r="U13" s="497"/>
      <c r="V13" s="497"/>
      <c r="W13" s="497"/>
      <c r="X13" s="497"/>
      <c r="Y13" s="498"/>
    </row>
    <row r="14" spans="1:25" ht="15" customHeight="1">
      <c r="A14" s="476" t="s">
        <v>136</v>
      </c>
      <c r="B14" s="477"/>
      <c r="C14" s="523"/>
      <c r="D14" s="522"/>
      <c r="E14" s="111"/>
      <c r="F14" s="112"/>
      <c r="G14" s="476" t="s">
        <v>137</v>
      </c>
      <c r="H14" s="477"/>
      <c r="I14" s="521"/>
      <c r="J14" s="522"/>
      <c r="O14" s="496"/>
      <c r="P14" s="497"/>
      <c r="Q14" s="497"/>
      <c r="R14" s="497"/>
      <c r="S14" s="497"/>
      <c r="T14" s="497"/>
      <c r="U14" s="497"/>
      <c r="V14" s="497"/>
      <c r="W14" s="497"/>
      <c r="X14" s="497"/>
      <c r="Y14" s="498"/>
    </row>
    <row r="15" spans="1:25" ht="16.350000000000001" customHeight="1" thickBot="1">
      <c r="A15" s="490" t="s">
        <v>138</v>
      </c>
      <c r="B15" s="491"/>
      <c r="C15" s="491"/>
      <c r="D15" s="492"/>
      <c r="E15" s="5"/>
      <c r="G15" s="491" t="s">
        <v>139</v>
      </c>
      <c r="H15" s="491"/>
      <c r="I15" s="491"/>
      <c r="J15" s="492"/>
      <c r="N15" s="1"/>
      <c r="O15" s="499"/>
      <c r="P15" s="500"/>
      <c r="Q15" s="500"/>
      <c r="R15" s="500"/>
      <c r="S15" s="500"/>
      <c r="T15" s="500"/>
      <c r="U15" s="500"/>
      <c r="V15" s="500"/>
      <c r="W15" s="500"/>
      <c r="X15" s="500"/>
      <c r="Y15" s="501"/>
    </row>
    <row r="16" spans="1:25" ht="15.75" thickTop="1">
      <c r="A16" s="465" t="s">
        <v>140</v>
      </c>
      <c r="B16" s="466"/>
      <c r="C16" s="467">
        <f>SUM(G25:H35)</f>
        <v>0</v>
      </c>
      <c r="D16" s="468"/>
      <c r="E16" s="5"/>
      <c r="G16" s="465" t="s">
        <v>370</v>
      </c>
      <c r="H16" s="466"/>
      <c r="I16" s="469">
        <f>ROUND(SUM(LARGE(M32:M42,{1,2,3,4,5,6,7,8})),0)*0.74</f>
        <v>0</v>
      </c>
      <c r="J16" s="470"/>
      <c r="N16" s="1"/>
    </row>
    <row r="17" spans="1:19">
      <c r="A17" s="430" t="s">
        <v>141</v>
      </c>
      <c r="B17" s="431"/>
      <c r="C17" s="426">
        <f>G38</f>
        <v>0</v>
      </c>
      <c r="D17" s="427"/>
      <c r="E17" s="5"/>
      <c r="G17" s="430" t="s">
        <v>369</v>
      </c>
      <c r="H17" s="431"/>
      <c r="I17" s="424">
        <f>ROUND(I38,0)*0.74</f>
        <v>0</v>
      </c>
      <c r="J17" s="425"/>
      <c r="N17" s="1"/>
    </row>
    <row r="18" spans="1:19">
      <c r="A18" s="452" t="s">
        <v>142</v>
      </c>
      <c r="B18" s="453"/>
      <c r="C18" s="448">
        <f>SUM(C16:D17)</f>
        <v>0</v>
      </c>
      <c r="D18" s="449"/>
      <c r="E18" s="8"/>
      <c r="F18" s="53" t="str">
        <f>IF(I18&lt;DROPLIST!$G$2,"","CAPPED")</f>
        <v/>
      </c>
      <c r="G18" s="452" t="s">
        <v>142</v>
      </c>
      <c r="H18" s="453"/>
      <c r="I18" s="450">
        <f>MIN(DROPLIST!$G$2,SUM(I16:J17))</f>
        <v>0</v>
      </c>
      <c r="J18" s="451"/>
      <c r="N18" s="1"/>
      <c r="O18" s="1"/>
    </row>
    <row r="19" spans="1:19">
      <c r="A19" s="430" t="s">
        <v>143</v>
      </c>
      <c r="B19" s="431"/>
      <c r="C19" s="426">
        <f>ROUND(C18*0.09,0)</f>
        <v>0</v>
      </c>
      <c r="D19" s="427"/>
      <c r="E19" s="5"/>
      <c r="G19" s="430" t="s">
        <v>143</v>
      </c>
      <c r="H19" s="431"/>
      <c r="I19" s="424">
        <f>ROUND((I18*0.09),0)</f>
        <v>0</v>
      </c>
      <c r="J19" s="425"/>
      <c r="N19" s="1"/>
    </row>
    <row r="20" spans="1:19" ht="15.75" thickBot="1">
      <c r="A20" s="428" t="s">
        <v>144</v>
      </c>
      <c r="B20" s="429"/>
      <c r="C20" s="436">
        <f>SUM(C18:D19)</f>
        <v>0</v>
      </c>
      <c r="D20" s="437"/>
      <c r="E20" s="5"/>
      <c r="F20" s="3"/>
      <c r="G20" s="428" t="s">
        <v>144</v>
      </c>
      <c r="H20" s="429"/>
      <c r="I20" s="438">
        <f>SUM(I18:J19)</f>
        <v>0</v>
      </c>
      <c r="J20" s="439"/>
      <c r="N20" s="1"/>
    </row>
    <row r="21" spans="1:19" ht="16.5" thickTop="1" thickBot="1">
      <c r="A21" s="281"/>
      <c r="B21" s="282"/>
      <c r="C21" s="283"/>
      <c r="D21" s="284"/>
      <c r="G21" s="285" t="s">
        <v>145</v>
      </c>
      <c r="H21" s="285"/>
      <c r="I21" s="446" t="b">
        <f>IF(I13="YES",MIN(G8,SUM(I18:J19)*0.85))</f>
        <v>0</v>
      </c>
      <c r="J21" s="447" t="b">
        <f>IF(I13="YES",MIN(H8,SUM(I18:J19)*0.85))</f>
        <v>0</v>
      </c>
      <c r="N21" s="1"/>
    </row>
    <row r="22" spans="1:19" ht="15.75" thickTop="1">
      <c r="A22" s="440" t="s">
        <v>146</v>
      </c>
      <c r="B22" s="441"/>
      <c r="C22" s="441"/>
      <c r="D22" s="301">
        <f>COUNTIF(G25:H35,"&gt;0")</f>
        <v>0</v>
      </c>
      <c r="E22" s="4"/>
      <c r="F22" s="4"/>
      <c r="G22" s="442" t="s">
        <v>147</v>
      </c>
      <c r="H22" s="443"/>
      <c r="I22" s="443"/>
      <c r="J22" s="12">
        <f>MIN(COUNTIF(M$32:M$42,"&gt;0.01"),8)</f>
        <v>0</v>
      </c>
      <c r="N22" s="1"/>
      <c r="P22" s="230"/>
    </row>
    <row r="23" spans="1:19" ht="15.75" thickBot="1">
      <c r="A23" s="432" t="str">
        <f>IF($I$18&lt;DROPLIST!$G$2,"","*Approved up to the cap per organization of $"&amp;DROPLIST!$G$2)</f>
        <v/>
      </c>
      <c r="B23" s="432"/>
      <c r="C23" s="432"/>
      <c r="D23" s="432"/>
      <c r="E23" s="432"/>
      <c r="F23" s="432"/>
      <c r="G23" s="432"/>
      <c r="H23" s="432"/>
      <c r="I23" s="432"/>
      <c r="J23" s="432"/>
      <c r="N23" s="1"/>
    </row>
    <row r="24" spans="1:19" ht="17.25" thickTop="1" thickBot="1">
      <c r="A24" s="298" t="s">
        <v>148</v>
      </c>
      <c r="B24" s="435" t="s">
        <v>149</v>
      </c>
      <c r="C24" s="435"/>
      <c r="D24" s="435"/>
      <c r="E24" s="435"/>
      <c r="F24" s="435"/>
      <c r="G24" s="435" t="s">
        <v>150</v>
      </c>
      <c r="H24" s="435"/>
      <c r="I24" s="435" t="s">
        <v>151</v>
      </c>
      <c r="J24" s="435"/>
      <c r="N24" s="6"/>
    </row>
    <row r="25" spans="1:19" ht="15.75" thickTop="1">
      <c r="A25" s="248" t="s">
        <v>152</v>
      </c>
      <c r="B25" s="433">
        <f>'EVENT REQUESTS'!$B$7</f>
        <v>0</v>
      </c>
      <c r="C25" s="434"/>
      <c r="D25" s="434"/>
      <c r="E25" s="434"/>
      <c r="F25" s="124"/>
      <c r="G25" s="420">
        <f>'EVENT REQUESTS'!$C$25</f>
        <v>0</v>
      </c>
      <c r="H25" s="421"/>
      <c r="I25" s="444">
        <f>L32</f>
        <v>0</v>
      </c>
      <c r="J25" s="445"/>
      <c r="N25" s="6"/>
    </row>
    <row r="26" spans="1:19" s="2" customFormat="1">
      <c r="A26" s="249" t="s">
        <v>153</v>
      </c>
      <c r="B26" s="404">
        <f>'EVENT REQUESTS'!B36</f>
        <v>0</v>
      </c>
      <c r="C26" s="405"/>
      <c r="D26" s="405"/>
      <c r="E26" s="405"/>
      <c r="F26" s="125"/>
      <c r="G26" s="416">
        <f>'EVENT REQUESTS'!$C$54</f>
        <v>0</v>
      </c>
      <c r="H26" s="417"/>
      <c r="I26" s="406">
        <f>L33</f>
        <v>0</v>
      </c>
      <c r="J26" s="407"/>
      <c r="K26"/>
      <c r="L26"/>
      <c r="M26"/>
      <c r="N26" s="7"/>
    </row>
    <row r="27" spans="1:19">
      <c r="A27" s="249" t="s">
        <v>154</v>
      </c>
      <c r="B27" s="404">
        <f>'EVENT REQUESTS'!B65</f>
        <v>0</v>
      </c>
      <c r="C27" s="405"/>
      <c r="D27" s="405"/>
      <c r="E27" s="405"/>
      <c r="F27" s="125"/>
      <c r="G27" s="416">
        <f>'EVENT REQUESTS'!$C$83</f>
        <v>0</v>
      </c>
      <c r="H27" s="417"/>
      <c r="I27" s="406">
        <f>L34</f>
        <v>0</v>
      </c>
      <c r="J27" s="407"/>
      <c r="N27" s="6"/>
    </row>
    <row r="28" spans="1:19">
      <c r="A28" s="249" t="s">
        <v>155</v>
      </c>
      <c r="B28" s="404">
        <f>'EVENT REQUESTS'!B94</f>
        <v>0</v>
      </c>
      <c r="C28" s="405"/>
      <c r="D28" s="405"/>
      <c r="E28" s="405"/>
      <c r="F28" s="125"/>
      <c r="G28" s="416">
        <f>'EVENT REQUESTS'!$C$112</f>
        <v>0</v>
      </c>
      <c r="H28" s="417"/>
      <c r="I28" s="406">
        <f t="shared" ref="I28:I35" si="0">L35</f>
        <v>0</v>
      </c>
      <c r="J28" s="407"/>
      <c r="N28" s="1"/>
    </row>
    <row r="29" spans="1:19">
      <c r="A29" s="249" t="s">
        <v>156</v>
      </c>
      <c r="B29" s="404">
        <f>'EVENT REQUESTS'!B123</f>
        <v>0</v>
      </c>
      <c r="C29" s="405"/>
      <c r="D29" s="405"/>
      <c r="E29" s="405"/>
      <c r="F29" s="125"/>
      <c r="G29" s="416">
        <f>'EVENT REQUESTS'!$C$141</f>
        <v>0</v>
      </c>
      <c r="H29" s="417"/>
      <c r="I29" s="406">
        <f>L36</f>
        <v>0</v>
      </c>
      <c r="J29" s="407"/>
      <c r="N29" s="1"/>
    </row>
    <row r="30" spans="1:19">
      <c r="A30" s="249" t="s">
        <v>157</v>
      </c>
      <c r="B30" s="404">
        <f>'EVENT REQUESTS'!B152</f>
        <v>0</v>
      </c>
      <c r="C30" s="405"/>
      <c r="D30" s="405"/>
      <c r="E30" s="405"/>
      <c r="F30" s="125"/>
      <c r="G30" s="416">
        <f>'EVENT REQUESTS'!$C$170</f>
        <v>0</v>
      </c>
      <c r="H30" s="417"/>
      <c r="I30" s="406">
        <f t="shared" si="0"/>
        <v>0</v>
      </c>
      <c r="J30" s="407"/>
    </row>
    <row r="31" spans="1:19" s="9" customFormat="1" ht="15.75" thickBot="1">
      <c r="A31" s="249" t="s">
        <v>158</v>
      </c>
      <c r="B31" s="404">
        <f>'EVENT REQUESTS'!B181</f>
        <v>0</v>
      </c>
      <c r="C31" s="405"/>
      <c r="D31" s="405"/>
      <c r="E31" s="405"/>
      <c r="F31" s="125"/>
      <c r="G31" s="416">
        <f>'EVENT REQUESTS'!$C$199</f>
        <v>0</v>
      </c>
      <c r="H31" s="417"/>
      <c r="I31" s="406">
        <f t="shared" si="0"/>
        <v>0</v>
      </c>
      <c r="J31" s="407"/>
      <c r="K31" s="110" t="s">
        <v>159</v>
      </c>
      <c r="L31" s="69" t="s">
        <v>160</v>
      </c>
      <c r="M31" s="68" t="s">
        <v>161</v>
      </c>
      <c r="S31" s="18"/>
    </row>
    <row r="32" spans="1:19" ht="15.75" thickTop="1">
      <c r="A32" s="249" t="s">
        <v>162</v>
      </c>
      <c r="B32" s="404">
        <f>'EVENT REQUESTS'!B210</f>
        <v>0</v>
      </c>
      <c r="C32" s="405"/>
      <c r="D32" s="405"/>
      <c r="E32" s="405"/>
      <c r="F32" s="125"/>
      <c r="G32" s="416">
        <f>'EVENT REQUESTS'!$C$228</f>
        <v>0</v>
      </c>
      <c r="H32" s="417"/>
      <c r="I32" s="406">
        <f t="shared" si="0"/>
        <v>0</v>
      </c>
      <c r="J32" s="407"/>
      <c r="K32" s="62">
        <v>9.9999999999999995E-8</v>
      </c>
      <c r="L32" s="66">
        <f>'EVENT REQUESTS'!$E$25</f>
        <v>0</v>
      </c>
      <c r="M32" s="59">
        <f t="shared" ref="M32:M42" si="1">IF($L32=0,0,IF($L32="Ineligible",0,IF($L32&gt;0,$L32+$K32,FALSE)))</f>
        <v>0</v>
      </c>
    </row>
    <row r="33" spans="1:13">
      <c r="A33" s="249" t="s">
        <v>163</v>
      </c>
      <c r="B33" s="404">
        <f>'EVENT REQUESTS'!B239</f>
        <v>0</v>
      </c>
      <c r="C33" s="405"/>
      <c r="D33" s="405"/>
      <c r="E33" s="405"/>
      <c r="F33" s="125"/>
      <c r="G33" s="416">
        <f>'EVENT REQUESTS'!$C$257</f>
        <v>0</v>
      </c>
      <c r="H33" s="417"/>
      <c r="I33" s="406">
        <f t="shared" si="0"/>
        <v>0</v>
      </c>
      <c r="J33" s="407"/>
      <c r="K33" s="63">
        <v>1.9999999999999999E-7</v>
      </c>
      <c r="L33" s="65">
        <f>'EVENT REQUESTS'!$E$54</f>
        <v>0</v>
      </c>
      <c r="M33" s="60">
        <f t="shared" si="1"/>
        <v>0</v>
      </c>
    </row>
    <row r="34" spans="1:13">
      <c r="A34" s="249" t="s">
        <v>164</v>
      </c>
      <c r="B34" s="404">
        <f>'EVENT REQUESTS'!B268</f>
        <v>0</v>
      </c>
      <c r="C34" s="405"/>
      <c r="D34" s="405"/>
      <c r="E34" s="405"/>
      <c r="F34" s="125"/>
      <c r="G34" s="416">
        <f>'EVENT REQUESTS'!$C$286</f>
        <v>0</v>
      </c>
      <c r="H34" s="417"/>
      <c r="I34" s="406">
        <f t="shared" si="0"/>
        <v>0</v>
      </c>
      <c r="J34" s="407"/>
      <c r="K34" s="63">
        <v>2.9999999999999999E-7</v>
      </c>
      <c r="L34" s="65">
        <f>'EVENT REQUESTS'!$E$83</f>
        <v>0</v>
      </c>
      <c r="M34" s="60">
        <f t="shared" si="1"/>
        <v>0</v>
      </c>
    </row>
    <row r="35" spans="1:13">
      <c r="A35" s="250" t="s">
        <v>165</v>
      </c>
      <c r="B35" s="408">
        <f>'RECURRING EVENTS'!B10</f>
        <v>0</v>
      </c>
      <c r="C35" s="409"/>
      <c r="D35" s="409"/>
      <c r="E35" s="409"/>
      <c r="F35" s="126"/>
      <c r="G35" s="413">
        <f>'RECURRING EVENTS'!$C$32</f>
        <v>0</v>
      </c>
      <c r="H35" s="414"/>
      <c r="I35" s="418">
        <f t="shared" si="0"/>
        <v>0</v>
      </c>
      <c r="J35" s="419"/>
      <c r="K35" s="63">
        <v>3.9999999999999998E-7</v>
      </c>
      <c r="L35" s="65">
        <f>'EVENT REQUESTS'!$E$112</f>
        <v>0</v>
      </c>
      <c r="M35" s="60">
        <f>IF($L35=0,0,IF($L35="Ineligible",0,IF($L35&gt;0,$L35+$K35,FALSE)))</f>
        <v>0</v>
      </c>
    </row>
    <row r="36" spans="1:13">
      <c r="A36" s="415" t="s">
        <v>166</v>
      </c>
      <c r="B36" s="423"/>
      <c r="C36" s="423"/>
      <c r="D36" s="423"/>
      <c r="E36" s="423"/>
      <c r="F36" s="423"/>
      <c r="G36" s="411">
        <f>SUM(G25:H35)</f>
        <v>0</v>
      </c>
      <c r="H36" s="412"/>
      <c r="I36" s="411">
        <f>SUM(I25:J35)</f>
        <v>0</v>
      </c>
      <c r="J36" s="412"/>
      <c r="K36" s="63">
        <v>4.9999999999999998E-7</v>
      </c>
      <c r="L36" s="65">
        <f>'EVENT REQUESTS'!$E$141</f>
        <v>0</v>
      </c>
      <c r="M36" s="60">
        <f t="shared" si="1"/>
        <v>0</v>
      </c>
    </row>
    <row r="37" spans="1:13">
      <c r="A37" s="415" t="s">
        <v>167</v>
      </c>
      <c r="B37" s="415"/>
      <c r="C37" s="415"/>
      <c r="D37" s="415"/>
      <c r="E37" s="415"/>
      <c r="F37" s="415"/>
      <c r="G37" s="411" t="s">
        <v>168</v>
      </c>
      <c r="H37" s="412"/>
      <c r="I37" s="411" cm="1">
        <f t="array" ref="I37">ROUND(SUM(LARGE(M32:M42,{1,2,3,4,5,6,7,8})),0)</f>
        <v>0</v>
      </c>
      <c r="J37" s="412"/>
      <c r="K37" s="63">
        <v>5.9999999999999997E-7</v>
      </c>
      <c r="L37" s="65">
        <f>'EVENT REQUESTS'!$E$170</f>
        <v>0</v>
      </c>
      <c r="M37" s="60">
        <f t="shared" si="1"/>
        <v>0</v>
      </c>
    </row>
    <row r="38" spans="1:13">
      <c r="A38" s="410" t="s">
        <v>169</v>
      </c>
      <c r="B38" s="410"/>
      <c r="C38" s="410"/>
      <c r="D38" s="410"/>
      <c r="E38" s="410"/>
      <c r="F38" s="410"/>
      <c r="G38" s="411">
        <f>OTHER!D16</f>
        <v>0</v>
      </c>
      <c r="H38" s="412"/>
      <c r="I38" s="411">
        <f>OTHER!E16</f>
        <v>0</v>
      </c>
      <c r="J38" s="412"/>
      <c r="K38" s="63">
        <v>6.9999999999999997E-7</v>
      </c>
      <c r="L38" s="65">
        <f>'EVENT REQUESTS'!$E$199</f>
        <v>0</v>
      </c>
      <c r="M38" s="60">
        <f t="shared" si="1"/>
        <v>0</v>
      </c>
    </row>
    <row r="39" spans="1:13">
      <c r="A39" s="401" t="s">
        <v>170</v>
      </c>
      <c r="B39" s="401"/>
      <c r="C39" s="401"/>
      <c r="D39" s="401"/>
      <c r="E39" s="401"/>
      <c r="F39" s="401"/>
      <c r="G39" s="402">
        <f>SUM(G36+G38)</f>
        <v>0</v>
      </c>
      <c r="H39" s="403"/>
      <c r="I39" s="422">
        <f>SUM(I37+I38)</f>
        <v>0</v>
      </c>
      <c r="J39" s="422"/>
      <c r="K39" s="63">
        <v>7.9999999999999996E-7</v>
      </c>
      <c r="L39" s="65">
        <f>'EVENT REQUESTS'!$E$228</f>
        <v>0</v>
      </c>
      <c r="M39" s="60">
        <f t="shared" si="1"/>
        <v>0</v>
      </c>
    </row>
    <row r="40" spans="1:13">
      <c r="K40" s="63">
        <v>8.9999999999999996E-7</v>
      </c>
      <c r="L40" s="65">
        <f>'EVENT REQUESTS'!$E$257</f>
        <v>0</v>
      </c>
      <c r="M40" s="60">
        <f t="shared" si="1"/>
        <v>0</v>
      </c>
    </row>
    <row r="41" spans="1:13" hidden="1">
      <c r="F41" s="196" t="s">
        <v>171</v>
      </c>
      <c r="G41" s="398" t="s">
        <v>172</v>
      </c>
      <c r="H41" s="398"/>
      <c r="I41" s="398" t="s">
        <v>173</v>
      </c>
      <c r="J41" s="398"/>
      <c r="K41" s="63">
        <v>9.9999999999999995E-7</v>
      </c>
      <c r="L41" s="65">
        <f>'EVENT REQUESTS'!$E$286</f>
        <v>0</v>
      </c>
      <c r="M41" s="60">
        <f t="shared" si="1"/>
        <v>0</v>
      </c>
    </row>
    <row r="42" spans="1:13" hidden="1">
      <c r="F42" s="195" t="s">
        <v>174</v>
      </c>
      <c r="G42" s="396">
        <f>$C$16-SUM($G$25:$H$35)</f>
        <v>0</v>
      </c>
      <c r="H42" s="396"/>
      <c r="I42" s="396">
        <f>$I$16-SUM($I$25:$J$35)-($I$37-$I$36)</f>
        <v>0</v>
      </c>
      <c r="J42" s="396"/>
      <c r="K42" s="64">
        <v>1.1000000000000001E-6</v>
      </c>
      <c r="L42" s="67">
        <f>'RECURRING EVENTS'!$D$32</f>
        <v>0</v>
      </c>
      <c r="M42" s="61">
        <f t="shared" si="1"/>
        <v>0</v>
      </c>
    </row>
    <row r="43" spans="1:13" hidden="1">
      <c r="F43" s="195" t="s">
        <v>141</v>
      </c>
      <c r="G43" s="396">
        <f>$C$17-$G$38</f>
        <v>0</v>
      </c>
      <c r="H43" s="397"/>
      <c r="I43" s="399">
        <f>$I$17-$I$38</f>
        <v>0</v>
      </c>
      <c r="J43" s="400"/>
      <c r="K43" s="70"/>
      <c r="L43" s="71" t="s">
        <v>175</v>
      </c>
      <c r="M43" s="71" t="s">
        <v>175</v>
      </c>
    </row>
    <row r="44" spans="1:13" hidden="1">
      <c r="F44" s="195" t="s">
        <v>176</v>
      </c>
      <c r="G44" s="396">
        <f>$C$18-$G$39</f>
        <v>0</v>
      </c>
      <c r="H44" s="397"/>
      <c r="I44" s="396">
        <f>$I$18-$I$39</f>
        <v>0</v>
      </c>
      <c r="J44" s="397"/>
      <c r="K44" s="70"/>
      <c r="L44" s="72">
        <f>ROUND(SUM(I25:J35),0)-I36</f>
        <v>0</v>
      </c>
      <c r="M44" s="72">
        <f>ROUND(SUM(LARGE(M32:M42,{1,2,3,4,5,6,7,8})),0)-I37</f>
        <v>0</v>
      </c>
    </row>
    <row r="46" spans="1:13">
      <c r="A46" s="2"/>
      <c r="B46" s="2"/>
      <c r="C46" s="2"/>
      <c r="D46" s="2"/>
      <c r="E46" s="2"/>
      <c r="F46" s="2"/>
      <c r="G46" s="2"/>
      <c r="H46" s="2"/>
      <c r="I46" s="2"/>
      <c r="J46" s="2"/>
    </row>
    <row r="47" spans="1:13" hidden="1"/>
    <row r="48" spans="1:13" hidden="1"/>
    <row r="49" spans="1:13" hidden="1"/>
    <row r="50" spans="1:13" hidden="1"/>
    <row r="51" spans="1:13" hidden="1">
      <c r="A51" s="2"/>
      <c r="B51" s="2"/>
      <c r="C51" s="2"/>
      <c r="D51" s="2"/>
      <c r="E51" s="2"/>
      <c r="F51" s="2"/>
      <c r="G51" s="2"/>
      <c r="H51" s="2"/>
      <c r="I51" s="2"/>
      <c r="J51" s="2"/>
    </row>
    <row r="53" spans="1:13" s="2" customFormat="1">
      <c r="A53"/>
      <c r="B53"/>
      <c r="C53"/>
      <c r="D53"/>
      <c r="E53"/>
      <c r="F53"/>
      <c r="G53"/>
      <c r="H53"/>
      <c r="I53"/>
      <c r="J53"/>
      <c r="K53"/>
    </row>
    <row r="58" spans="1:13" s="2" customFormat="1">
      <c r="A58"/>
      <c r="B58"/>
      <c r="C58"/>
      <c r="D58"/>
      <c r="E58"/>
      <c r="F58"/>
      <c r="G58"/>
      <c r="H58"/>
      <c r="I58"/>
      <c r="J58"/>
      <c r="K58"/>
      <c r="L58"/>
      <c r="M58"/>
    </row>
  </sheetData>
  <sheetProtection algorithmName="SHA-512" hashValue="2cRPABjBfPXT/Z0l5CtZI7xUqSs9A0JGcDPjw29lLdpDnONeYd3dlPUYndBRhp/O4C4t88bBN5WrN6Y8S6Ukgg==" saltValue="XuxVaw5ilODBLhgs6NErKg==" spinCount="100000" sheet="1" objects="1" scenarios="1"/>
  <mergeCells count="114">
    <mergeCell ref="A1:J1"/>
    <mergeCell ref="A3:J3"/>
    <mergeCell ref="O8:Y10"/>
    <mergeCell ref="C13:D13"/>
    <mergeCell ref="I13:J13"/>
    <mergeCell ref="A15:D15"/>
    <mergeCell ref="G15:J15"/>
    <mergeCell ref="O12:Y15"/>
    <mergeCell ref="A11:J11"/>
    <mergeCell ref="A4:J4"/>
    <mergeCell ref="A5:J5"/>
    <mergeCell ref="A6:C6"/>
    <mergeCell ref="D6:J6"/>
    <mergeCell ref="A13:B13"/>
    <mergeCell ref="G13:H13"/>
    <mergeCell ref="A7:B7"/>
    <mergeCell ref="C7:E7"/>
    <mergeCell ref="F7:G7"/>
    <mergeCell ref="H7:J7"/>
    <mergeCell ref="A8:B8"/>
    <mergeCell ref="C8:E8"/>
    <mergeCell ref="G14:H14"/>
    <mergeCell ref="I14:J14"/>
    <mergeCell ref="C14:D14"/>
    <mergeCell ref="I17:J17"/>
    <mergeCell ref="C18:D18"/>
    <mergeCell ref="I18:J18"/>
    <mergeCell ref="C17:D17"/>
    <mergeCell ref="A17:B17"/>
    <mergeCell ref="A18:B18"/>
    <mergeCell ref="F8:G8"/>
    <mergeCell ref="H8:J8"/>
    <mergeCell ref="G18:H18"/>
    <mergeCell ref="G17:H17"/>
    <mergeCell ref="C12:D12"/>
    <mergeCell ref="A12:B12"/>
    <mergeCell ref="G12:H12"/>
    <mergeCell ref="I12:J12"/>
    <mergeCell ref="G16:H16"/>
    <mergeCell ref="C16:D16"/>
    <mergeCell ref="I16:J16"/>
    <mergeCell ref="A16:B16"/>
    <mergeCell ref="C10:J10"/>
    <mergeCell ref="A10:B10"/>
    <mergeCell ref="A14:B14"/>
    <mergeCell ref="A9:J9"/>
    <mergeCell ref="I19:J19"/>
    <mergeCell ref="C19:D19"/>
    <mergeCell ref="A20:B20"/>
    <mergeCell ref="A19:B19"/>
    <mergeCell ref="G19:H19"/>
    <mergeCell ref="A23:J23"/>
    <mergeCell ref="B25:E25"/>
    <mergeCell ref="B24:F24"/>
    <mergeCell ref="C20:D20"/>
    <mergeCell ref="I20:J20"/>
    <mergeCell ref="G20:H20"/>
    <mergeCell ref="A22:C22"/>
    <mergeCell ref="G22:I22"/>
    <mergeCell ref="G24:H24"/>
    <mergeCell ref="I24:J24"/>
    <mergeCell ref="I25:J25"/>
    <mergeCell ref="I21:J21"/>
    <mergeCell ref="I39:J39"/>
    <mergeCell ref="B29:E29"/>
    <mergeCell ref="G29:H29"/>
    <mergeCell ref="I29:J29"/>
    <mergeCell ref="B30:E30"/>
    <mergeCell ref="B31:E31"/>
    <mergeCell ref="G37:H37"/>
    <mergeCell ref="A36:F36"/>
    <mergeCell ref="G36:H36"/>
    <mergeCell ref="I36:J36"/>
    <mergeCell ref="G34:H34"/>
    <mergeCell ref="I34:J34"/>
    <mergeCell ref="G32:H32"/>
    <mergeCell ref="B27:E27"/>
    <mergeCell ref="G25:H25"/>
    <mergeCell ref="B26:E26"/>
    <mergeCell ref="B28:E28"/>
    <mergeCell ref="G26:H26"/>
    <mergeCell ref="I31:J31"/>
    <mergeCell ref="G30:H30"/>
    <mergeCell ref="I30:J30"/>
    <mergeCell ref="G31:H31"/>
    <mergeCell ref="G28:H28"/>
    <mergeCell ref="I26:J26"/>
    <mergeCell ref="I28:J28"/>
    <mergeCell ref="G27:H27"/>
    <mergeCell ref="I27:J27"/>
    <mergeCell ref="G44:H44"/>
    <mergeCell ref="I41:J41"/>
    <mergeCell ref="I42:J42"/>
    <mergeCell ref="I43:J43"/>
    <mergeCell ref="I44:J44"/>
    <mergeCell ref="A39:F39"/>
    <mergeCell ref="G39:H39"/>
    <mergeCell ref="B32:E32"/>
    <mergeCell ref="I32:J32"/>
    <mergeCell ref="B33:E33"/>
    <mergeCell ref="B34:E34"/>
    <mergeCell ref="B35:E35"/>
    <mergeCell ref="A38:F38"/>
    <mergeCell ref="G38:H38"/>
    <mergeCell ref="I38:J38"/>
    <mergeCell ref="G35:H35"/>
    <mergeCell ref="A37:F37"/>
    <mergeCell ref="I37:J37"/>
    <mergeCell ref="G42:H42"/>
    <mergeCell ref="G43:H43"/>
    <mergeCell ref="G33:H33"/>
    <mergeCell ref="I33:J33"/>
    <mergeCell ref="I35:J35"/>
    <mergeCell ref="G41:H41"/>
  </mergeCells>
  <phoneticPr fontId="64" type="noConversion"/>
  <conditionalFormatting sqref="C7:E8 C10">
    <cfRule type="containsBlanks" dxfId="108" priority="3">
      <formula>LEN(TRIM(C7))=0</formula>
    </cfRule>
  </conditionalFormatting>
  <conditionalFormatting sqref="D6">
    <cfRule type="containsBlanks" dxfId="107" priority="2">
      <formula>LEN(TRIM(D6))=0</formula>
    </cfRule>
  </conditionalFormatting>
  <conditionalFormatting sqref="H7:J8">
    <cfRule type="containsBlanks" dxfId="106" priority="1">
      <formula>LEN(TRIM(H7))=0</formula>
    </cfRule>
  </conditionalFormatting>
  <conditionalFormatting sqref="I25:I35">
    <cfRule type="expression" dxfId="105" priority="98">
      <formula>IF($I25="Ineligible",TRUE,IF($M32=0,FALSE,OR($M32=SMALL($M$32:$M$42,1), $M32=SMALL($M$32:$M$42,2), $M32=SMALL($M$32:$M$42,3))))</formula>
    </cfRule>
  </conditionalFormatting>
  <conditionalFormatting sqref="J22">
    <cfRule type="cellIs" dxfId="104" priority="12" operator="greaterThan">
      <formula>8</formula>
    </cfRule>
  </conditionalFormatting>
  <dataValidations count="3">
    <dataValidation allowBlank="1" showInputMessage="1" showErrorMessage="1" sqref="D6" xr:uid="{37282579-1DEA-46D8-934E-26181319D833}"/>
    <dataValidation type="list" allowBlank="1" showInputMessage="1" showErrorMessage="1" sqref="I13:J13 C13:C14 D13" xr:uid="{CBC89D43-1050-4E51-B5D3-A92C1E43E094}">
      <formula1>"YES, NO"</formula1>
    </dataValidation>
    <dataValidation allowBlank="1" showErrorMessage="1" promptTitle="Group Acronym " sqref="A9" xr:uid="{33F23552-AC36-4321-AABA-20209DFDDEDE}"/>
  </dataValidations>
  <hyperlinks>
    <hyperlink ref="A38" location="Other!Print_Area" display="Other" xr:uid="{00000000-0004-0000-0200-00000A000000}"/>
    <hyperlink ref="A25:A34" location="'EVENT REQUESTS'!A1" display="Event 1" xr:uid="{9D8581FA-C480-4332-8108-8F62A9976DB8}"/>
    <hyperlink ref="A35" location="'RECURRING EVENTS'!A1" display="Recurring" xr:uid="{502342B1-BAE7-4FEE-8C7C-AB90A55596F1}"/>
  </hyperlinks>
  <printOptions horizontalCentered="1"/>
  <pageMargins left="0.4" right="0.4" top="0.75" bottom="0.75" header="0.3" footer="0.3"/>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AFAC8"/>
  </sheetPr>
  <dimension ref="A1:Z293"/>
  <sheetViews>
    <sheetView showGridLines="0" zoomScaleNormal="100" workbookViewId="0">
      <pane ySplit="1" topLeftCell="A246" activePane="bottomLeft" state="frozen"/>
      <selection pane="bottomLeft" activeCell="A277" sqref="A277:B277"/>
    </sheetView>
  </sheetViews>
  <sheetFormatPr defaultColWidth="9.140625" defaultRowHeight="15"/>
  <cols>
    <col min="1" max="2" width="22.42578125" customWidth="1"/>
    <col min="3" max="6" width="12.7109375" customWidth="1"/>
    <col min="7" max="7" width="9.140625" hidden="1" customWidth="1"/>
    <col min="8" max="8" width="14.42578125" hidden="1" customWidth="1"/>
    <col min="9" max="9" width="12.42578125" customWidth="1"/>
    <col min="10" max="10" width="10.42578125" customWidth="1"/>
    <col min="11" max="11" width="10.85546875" customWidth="1"/>
    <col min="12" max="12" width="6.28515625" customWidth="1"/>
    <col min="13" max="13" width="15" customWidth="1"/>
    <col min="14" max="14" width="11.85546875" customWidth="1"/>
    <col min="15" max="15" width="14.42578125" customWidth="1"/>
    <col min="16" max="16" width="6.42578125" customWidth="1"/>
    <col min="17" max="17" width="4.85546875" customWidth="1"/>
    <col min="18" max="18" width="5" customWidth="1"/>
    <col min="19" max="19" width="6.42578125" customWidth="1"/>
    <col min="20" max="20" width="4.42578125" customWidth="1"/>
    <col min="21" max="21" width="10.42578125" customWidth="1"/>
    <col min="22" max="22" width="19.28515625" customWidth="1"/>
    <col min="23" max="23" width="13.85546875" customWidth="1"/>
    <col min="24" max="24" width="11.42578125" customWidth="1"/>
    <col min="25" max="25" width="17.140625" customWidth="1"/>
  </cols>
  <sheetData>
    <row r="1" spans="1:26" ht="42.75" customHeight="1" thickBot="1">
      <c r="A1" s="366" t="str">
        <f>' SUMMARY'!A1</f>
        <v>24-25 RSO INTERIM BUDGET APPLICATION</v>
      </c>
      <c r="B1" s="367"/>
      <c r="C1" s="367"/>
      <c r="D1" s="367"/>
      <c r="E1" s="367"/>
      <c r="F1" s="367"/>
      <c r="G1" s="109"/>
      <c r="J1" s="244" t="s">
        <v>177</v>
      </c>
      <c r="K1" s="524">
        <f>' SUMMARY'!D6</f>
        <v>0</v>
      </c>
      <c r="L1" s="524"/>
      <c r="M1" s="524"/>
      <c r="N1" s="524"/>
      <c r="O1" s="524"/>
      <c r="P1" s="524"/>
      <c r="Q1" s="524"/>
      <c r="R1" s="524"/>
      <c r="S1" s="524"/>
      <c r="T1" s="524"/>
      <c r="U1" s="524"/>
      <c r="V1" s="524"/>
      <c r="W1" s="524"/>
      <c r="X1" s="524"/>
      <c r="Y1" s="524"/>
      <c r="Z1" s="524"/>
    </row>
    <row r="2" spans="1:26" ht="15" customHeight="1">
      <c r="A2" s="172" t="str">
        <f>' SUMMARY'!A2</f>
        <v>Please Refer to red "Instructions" Tab for Instructions.</v>
      </c>
      <c r="B2" s="170"/>
      <c r="C2" s="170"/>
      <c r="D2" s="170"/>
      <c r="E2" s="170"/>
      <c r="F2" s="173"/>
      <c r="G2" s="113"/>
      <c r="H2" s="1"/>
    </row>
    <row r="3" spans="1:26" ht="15" customHeight="1">
      <c r="A3" s="168" t="s">
        <v>178</v>
      </c>
      <c r="B3" s="112"/>
      <c r="C3" s="112"/>
      <c r="D3" s="112"/>
      <c r="E3" s="112"/>
      <c r="F3" s="169"/>
      <c r="G3" s="112"/>
      <c r="H3" s="112"/>
      <c r="J3" s="534" t="s">
        <v>179</v>
      </c>
      <c r="K3" s="534"/>
      <c r="L3" s="534"/>
      <c r="M3" s="534"/>
      <c r="N3" s="534"/>
      <c r="O3" s="534"/>
      <c r="P3" s="534"/>
      <c r="Q3" s="534"/>
      <c r="R3" s="534"/>
      <c r="S3" s="534"/>
      <c r="T3" s="534"/>
      <c r="V3" s="211"/>
    </row>
    <row r="4" spans="1:26" ht="15" customHeight="1" thickBot="1">
      <c r="A4" s="184" t="s">
        <v>121</v>
      </c>
      <c r="B4" s="171"/>
      <c r="C4" s="171"/>
      <c r="D4" s="171"/>
      <c r="E4" s="171"/>
      <c r="F4" s="175"/>
      <c r="G4" s="164"/>
      <c r="H4" s="151"/>
      <c r="J4" s="534"/>
      <c r="K4" s="534"/>
      <c r="L4" s="534"/>
      <c r="M4" s="534"/>
      <c r="N4" s="534"/>
      <c r="O4" s="534"/>
      <c r="P4" s="534"/>
      <c r="Q4" s="534"/>
      <c r="R4" s="534"/>
      <c r="S4" s="534"/>
      <c r="T4" s="534"/>
      <c r="V4" s="211"/>
    </row>
    <row r="5" spans="1:26" ht="19.5" thickBot="1">
      <c r="A5" s="237"/>
      <c r="B5" s="4"/>
      <c r="C5" s="176"/>
      <c r="D5" s="176"/>
      <c r="E5" s="176"/>
      <c r="F5" s="177"/>
      <c r="G5" s="1"/>
      <c r="H5" s="1"/>
      <c r="I5" s="238"/>
      <c r="J5" s="535"/>
      <c r="K5" s="535"/>
      <c r="L5" s="535"/>
      <c r="M5" s="535"/>
      <c r="N5" s="535"/>
      <c r="O5" s="535"/>
      <c r="P5" s="535"/>
      <c r="Q5" s="535"/>
      <c r="R5" s="535"/>
      <c r="S5" s="535"/>
      <c r="T5" s="535"/>
      <c r="V5" s="211"/>
    </row>
    <row r="6" spans="1:26" ht="17.100000000000001" customHeight="1" thickBot="1">
      <c r="A6" s="490" t="s">
        <v>180</v>
      </c>
      <c r="B6" s="491"/>
      <c r="C6" s="491"/>
      <c r="D6" s="491"/>
      <c r="E6" s="491"/>
      <c r="F6" s="492"/>
      <c r="G6" s="1"/>
      <c r="H6" s="1"/>
      <c r="I6" s="1"/>
      <c r="J6" s="484" t="s">
        <v>128</v>
      </c>
      <c r="K6" s="485"/>
      <c r="L6" s="485"/>
      <c r="M6" s="485"/>
      <c r="N6" s="485"/>
      <c r="O6" s="485"/>
      <c r="P6" s="485"/>
      <c r="Q6" s="485"/>
      <c r="R6" s="485"/>
      <c r="S6" s="485"/>
      <c r="T6" s="486"/>
      <c r="V6" s="211"/>
    </row>
    <row r="7" spans="1:26" ht="16.350000000000001" customHeight="1" thickTop="1">
      <c r="A7" s="104" t="s">
        <v>181</v>
      </c>
      <c r="B7" s="569"/>
      <c r="C7" s="570"/>
      <c r="D7" s="570"/>
      <c r="E7" s="570"/>
      <c r="F7" s="571"/>
      <c r="G7" s="1"/>
      <c r="H7" s="1"/>
      <c r="I7" s="1"/>
      <c r="J7" s="487"/>
      <c r="K7" s="488"/>
      <c r="L7" s="488"/>
      <c r="M7" s="488"/>
      <c r="N7" s="488"/>
      <c r="O7" s="488"/>
      <c r="P7" s="488"/>
      <c r="Q7" s="488"/>
      <c r="R7" s="488"/>
      <c r="S7" s="488"/>
      <c r="T7" s="489"/>
      <c r="V7" s="211"/>
    </row>
    <row r="8" spans="1:26" ht="16.5" thickBot="1">
      <c r="A8" s="309" t="s">
        <v>182</v>
      </c>
      <c r="B8" s="198"/>
      <c r="C8" s="572" t="s">
        <v>183</v>
      </c>
      <c r="D8" s="573"/>
      <c r="E8" s="574"/>
      <c r="F8" s="13"/>
      <c r="G8" s="56">
        <f>DOCUMENTATION!L7</f>
        <v>0</v>
      </c>
      <c r="H8" s="17">
        <f>MIN(1800,IF($G$8&lt;200,$G$8*6,($G$8-200)*3+1200))</f>
        <v>0</v>
      </c>
      <c r="I8" s="7"/>
      <c r="J8" s="536"/>
      <c r="K8" s="537"/>
      <c r="L8" s="537"/>
      <c r="M8" s="537"/>
      <c r="N8" s="537"/>
      <c r="O8" s="537"/>
      <c r="P8" s="537"/>
      <c r="Q8" s="537"/>
      <c r="R8" s="537"/>
      <c r="S8" s="537"/>
      <c r="T8" s="538"/>
      <c r="V8" s="211"/>
    </row>
    <row r="9" spans="1:26" ht="16.350000000000001" customHeight="1" thickBot="1">
      <c r="A9" s="11" t="s">
        <v>184</v>
      </c>
      <c r="B9" s="25"/>
      <c r="C9" s="572" t="s">
        <v>185</v>
      </c>
      <c r="D9" s="575"/>
      <c r="E9" s="575"/>
      <c r="F9" s="218"/>
      <c r="G9" s="1"/>
      <c r="H9" s="1"/>
      <c r="I9" s="1"/>
      <c r="J9" s="493" t="s">
        <v>133</v>
      </c>
      <c r="K9" s="494"/>
      <c r="L9" s="494"/>
      <c r="M9" s="494"/>
      <c r="N9" s="494"/>
      <c r="O9" s="494"/>
      <c r="P9" s="494"/>
      <c r="Q9" s="494"/>
      <c r="R9" s="494"/>
      <c r="S9" s="494"/>
      <c r="T9" s="495"/>
      <c r="V9" s="211"/>
    </row>
    <row r="10" spans="1:26" ht="16.350000000000001" customHeight="1" thickTop="1">
      <c r="A10" s="576" t="s">
        <v>186</v>
      </c>
      <c r="B10" s="577"/>
      <c r="C10" s="577"/>
      <c r="D10" s="577"/>
      <c r="E10" s="578"/>
      <c r="F10" s="308" t="s">
        <v>187</v>
      </c>
      <c r="G10" s="1"/>
      <c r="H10" s="1"/>
      <c r="I10" s="1"/>
      <c r="J10" s="496"/>
      <c r="K10" s="497"/>
      <c r="L10" s="497"/>
      <c r="M10" s="497"/>
      <c r="N10" s="497"/>
      <c r="O10" s="497"/>
      <c r="P10" s="497"/>
      <c r="Q10" s="497"/>
      <c r="R10" s="497"/>
      <c r="S10" s="497"/>
      <c r="T10" s="498"/>
      <c r="V10" s="211"/>
    </row>
    <row r="11" spans="1:26" ht="16.350000000000001" customHeight="1" thickBot="1">
      <c r="A11" s="579" t="s">
        <v>188</v>
      </c>
      <c r="B11" s="580"/>
      <c r="C11" s="580"/>
      <c r="D11" s="580"/>
      <c r="E11" s="581"/>
      <c r="F11" s="213"/>
      <c r="G11" s="212"/>
      <c r="H11" s="212"/>
      <c r="I11" s="1"/>
      <c r="J11" s="499"/>
      <c r="K11" s="500"/>
      <c r="L11" s="500"/>
      <c r="M11" s="500"/>
      <c r="N11" s="500"/>
      <c r="O11" s="500"/>
      <c r="P11" s="500"/>
      <c r="Q11" s="500"/>
      <c r="R11" s="500"/>
      <c r="S11" s="500"/>
      <c r="T11" s="501"/>
      <c r="V11" s="211"/>
    </row>
    <row r="12" spans="1:26" ht="15" customHeight="1">
      <c r="A12" s="579" t="s">
        <v>189</v>
      </c>
      <c r="B12" s="580"/>
      <c r="C12" s="580"/>
      <c r="D12" s="580"/>
      <c r="E12" s="581"/>
      <c r="F12" s="213"/>
      <c r="G12" s="212"/>
      <c r="H12" s="212"/>
      <c r="I12" s="1"/>
      <c r="V12" s="286"/>
    </row>
    <row r="13" spans="1:26" ht="15.75" customHeight="1" thickBot="1">
      <c r="A13" s="579" t="s">
        <v>190</v>
      </c>
      <c r="B13" s="580"/>
      <c r="C13" s="580"/>
      <c r="D13" s="580"/>
      <c r="E13" s="581"/>
      <c r="F13" s="213"/>
      <c r="G13" s="212"/>
      <c r="H13" s="212"/>
      <c r="I13" s="1"/>
      <c r="V13" s="286"/>
    </row>
    <row r="14" spans="1:26" ht="15.75" customHeight="1">
      <c r="A14" s="8"/>
      <c r="F14" s="3"/>
      <c r="G14" s="1"/>
      <c r="H14" s="1"/>
      <c r="I14" s="1"/>
      <c r="J14" s="525" t="s">
        <v>191</v>
      </c>
      <c r="K14" s="526"/>
      <c r="L14" s="526"/>
      <c r="M14" s="526"/>
      <c r="N14" s="526"/>
      <c r="O14" s="526"/>
      <c r="P14" s="526"/>
      <c r="Q14" s="526"/>
      <c r="R14" s="526"/>
      <c r="S14" s="526"/>
      <c r="T14" s="527"/>
      <c r="V14" s="286"/>
    </row>
    <row r="15" spans="1:26" ht="16.5" customHeight="1" thickBot="1">
      <c r="A15" s="563" t="s">
        <v>192</v>
      </c>
      <c r="B15" s="564"/>
      <c r="C15" s="557" t="s">
        <v>193</v>
      </c>
      <c r="D15" s="557"/>
      <c r="E15" s="557" t="s">
        <v>194</v>
      </c>
      <c r="F15" s="558"/>
      <c r="J15" s="528"/>
      <c r="K15" s="529"/>
      <c r="L15" s="529"/>
      <c r="M15" s="529"/>
      <c r="N15" s="529"/>
      <c r="O15" s="529"/>
      <c r="P15" s="529"/>
      <c r="Q15" s="529"/>
      <c r="R15" s="529"/>
      <c r="S15" s="529"/>
      <c r="T15" s="530"/>
      <c r="V15" s="286"/>
    </row>
    <row r="16" spans="1:26" ht="16.5" customHeight="1" thickTop="1">
      <c r="A16" s="589"/>
      <c r="B16" s="590"/>
      <c r="C16" s="565">
        <v>0</v>
      </c>
      <c r="D16" s="566"/>
      <c r="E16" s="567"/>
      <c r="F16" s="568"/>
      <c r="G16" t="b">
        <f>IF(E16="Yes",TRUE,FALSE)</f>
        <v>0</v>
      </c>
      <c r="H16">
        <f>IF(G16,C16,0)</f>
        <v>0</v>
      </c>
      <c r="J16" s="528"/>
      <c r="K16" s="529"/>
      <c r="L16" s="529"/>
      <c r="M16" s="529"/>
      <c r="N16" s="529"/>
      <c r="O16" s="529"/>
      <c r="P16" s="529"/>
      <c r="Q16" s="529"/>
      <c r="R16" s="529"/>
      <c r="S16" s="529"/>
      <c r="T16" s="530"/>
      <c r="V16" s="286"/>
    </row>
    <row r="17" spans="1:22" ht="15.75" customHeight="1">
      <c r="A17" s="555"/>
      <c r="B17" s="556"/>
      <c r="C17" s="551">
        <v>0</v>
      </c>
      <c r="D17" s="552"/>
      <c r="E17" s="553"/>
      <c r="F17" s="554"/>
      <c r="G17" t="b">
        <f t="shared" ref="G17:G24" si="0">IF(E17="Yes",TRUE,FALSE)</f>
        <v>0</v>
      </c>
      <c r="H17">
        <f t="shared" ref="H17:H24" si="1">IF(G17,C17,0)</f>
        <v>0</v>
      </c>
      <c r="J17" s="528"/>
      <c r="K17" s="529"/>
      <c r="L17" s="529"/>
      <c r="M17" s="529"/>
      <c r="N17" s="529"/>
      <c r="O17" s="529"/>
      <c r="P17" s="529"/>
      <c r="Q17" s="529"/>
      <c r="R17" s="529"/>
      <c r="S17" s="529"/>
      <c r="T17" s="530"/>
      <c r="V17" s="286"/>
    </row>
    <row r="18" spans="1:22" ht="15.75" customHeight="1">
      <c r="A18" s="555"/>
      <c r="B18" s="556"/>
      <c r="C18" s="551">
        <v>0</v>
      </c>
      <c r="D18" s="552"/>
      <c r="E18" s="553"/>
      <c r="F18" s="554"/>
      <c r="G18" t="b">
        <f t="shared" si="0"/>
        <v>0</v>
      </c>
      <c r="H18">
        <f t="shared" si="1"/>
        <v>0</v>
      </c>
      <c r="J18" s="528"/>
      <c r="K18" s="529"/>
      <c r="L18" s="529"/>
      <c r="M18" s="529"/>
      <c r="N18" s="529"/>
      <c r="O18" s="529"/>
      <c r="P18" s="529"/>
      <c r="Q18" s="529"/>
      <c r="R18" s="529"/>
      <c r="S18" s="529"/>
      <c r="T18" s="530"/>
      <c r="V18" s="286"/>
    </row>
    <row r="19" spans="1:22" ht="15.75" customHeight="1" thickBot="1">
      <c r="A19" s="555"/>
      <c r="B19" s="556"/>
      <c r="C19" s="551">
        <v>0</v>
      </c>
      <c r="D19" s="552"/>
      <c r="E19" s="553"/>
      <c r="F19" s="554"/>
      <c r="G19" t="b">
        <f t="shared" si="0"/>
        <v>0</v>
      </c>
      <c r="H19">
        <f t="shared" si="1"/>
        <v>0</v>
      </c>
      <c r="J19" s="531"/>
      <c r="K19" s="532"/>
      <c r="L19" s="532"/>
      <c r="M19" s="532"/>
      <c r="N19" s="532"/>
      <c r="O19" s="532"/>
      <c r="P19" s="532"/>
      <c r="Q19" s="532"/>
      <c r="R19" s="532"/>
      <c r="S19" s="532"/>
      <c r="T19" s="533"/>
    </row>
    <row r="20" spans="1:22">
      <c r="A20" s="555"/>
      <c r="B20" s="556"/>
      <c r="C20" s="551">
        <v>0</v>
      </c>
      <c r="D20" s="552"/>
      <c r="E20" s="553"/>
      <c r="F20" s="554"/>
      <c r="G20" t="b">
        <f t="shared" si="0"/>
        <v>0</v>
      </c>
      <c r="H20">
        <f t="shared" si="1"/>
        <v>0</v>
      </c>
    </row>
    <row r="21" spans="1:22">
      <c r="A21" s="555"/>
      <c r="B21" s="556"/>
      <c r="C21" s="551">
        <v>0</v>
      </c>
      <c r="D21" s="552"/>
      <c r="E21" s="553"/>
      <c r="F21" s="554"/>
      <c r="G21" t="b">
        <f t="shared" si="0"/>
        <v>0</v>
      </c>
      <c r="H21">
        <f t="shared" si="1"/>
        <v>0</v>
      </c>
    </row>
    <row r="22" spans="1:22">
      <c r="A22" s="555"/>
      <c r="B22" s="556"/>
      <c r="C22" s="551">
        <v>0</v>
      </c>
      <c r="D22" s="552"/>
      <c r="E22" s="553"/>
      <c r="F22" s="554"/>
      <c r="G22" t="b">
        <f t="shared" si="0"/>
        <v>0</v>
      </c>
      <c r="H22">
        <f t="shared" si="1"/>
        <v>0</v>
      </c>
    </row>
    <row r="23" spans="1:22">
      <c r="A23" s="555"/>
      <c r="B23" s="556"/>
      <c r="C23" s="551">
        <v>0</v>
      </c>
      <c r="D23" s="552"/>
      <c r="E23" s="553"/>
      <c r="F23" s="554"/>
      <c r="G23" t="b">
        <f t="shared" si="0"/>
        <v>0</v>
      </c>
      <c r="H23">
        <f t="shared" si="1"/>
        <v>0</v>
      </c>
    </row>
    <row r="24" spans="1:22" ht="15.75">
      <c r="A24" s="555"/>
      <c r="B24" s="556"/>
      <c r="C24" s="551">
        <v>0</v>
      </c>
      <c r="D24" s="552"/>
      <c r="E24" s="553"/>
      <c r="F24" s="554"/>
      <c r="G24" t="b">
        <f t="shared" si="0"/>
        <v>0</v>
      </c>
      <c r="H24">
        <f t="shared" si="1"/>
        <v>0</v>
      </c>
      <c r="J24" s="539" t="s">
        <v>195</v>
      </c>
      <c r="K24" s="540"/>
      <c r="L24" s="540"/>
      <c r="M24" s="540"/>
      <c r="N24" s="540"/>
      <c r="O24" s="540"/>
      <c r="P24" s="540"/>
      <c r="Q24" s="540"/>
      <c r="R24" s="540"/>
      <c r="S24" s="540"/>
      <c r="T24" s="540"/>
    </row>
    <row r="25" spans="1:22">
      <c r="A25" s="559" t="s">
        <v>176</v>
      </c>
      <c r="B25" s="560"/>
      <c r="C25" s="561">
        <f>SUM(C16:D24)</f>
        <v>0</v>
      </c>
      <c r="D25" s="562"/>
      <c r="E25" s="561">
        <f>IF(F9="NO","Ineligible",MIN(H8,SUM(H16:H24)))</f>
        <v>0</v>
      </c>
      <c r="F25" s="562"/>
    </row>
    <row r="26" spans="1:22">
      <c r="A26" s="5"/>
      <c r="F26" s="3"/>
    </row>
    <row r="27" spans="1:22" ht="14.25" customHeight="1">
      <c r="A27" s="87" t="s">
        <v>196</v>
      </c>
      <c r="B27" s="57"/>
      <c r="C27" s="57"/>
      <c r="D27" s="57"/>
      <c r="E27" s="57"/>
      <c r="F27" s="19"/>
      <c r="G27" s="1"/>
      <c r="H27" s="1"/>
      <c r="I27" s="243"/>
    </row>
    <row r="28" spans="1:22">
      <c r="A28" s="542" t="str">
        <f>IF($E$25="Ineligible", "Event not eligible for A&amp;S Funding",IF($E$25&gt;0,IF($E$25=$H$8,"Approved up to the cap for this event, based on the expected student attendance.","Approved based on the request and based on SG Standards for this fiscal year."),""))</f>
        <v/>
      </c>
      <c r="B28" s="543"/>
      <c r="C28" s="543"/>
      <c r="D28" s="543"/>
      <c r="E28" s="543"/>
      <c r="F28" s="544"/>
      <c r="G28" s="1"/>
      <c r="H28" s="1"/>
      <c r="I28" s="243"/>
    </row>
    <row r="29" spans="1:22">
      <c r="A29" s="584"/>
      <c r="B29" s="585"/>
      <c r="C29" s="585"/>
      <c r="D29" s="585"/>
      <c r="E29" s="585"/>
      <c r="F29" s="586"/>
      <c r="G29" s="1"/>
      <c r="H29" s="1"/>
      <c r="I29" s="1"/>
    </row>
    <row r="30" spans="1:22" ht="15.75" thickBot="1">
      <c r="A30" s="548"/>
      <c r="B30" s="549"/>
      <c r="C30" s="549"/>
      <c r="D30" s="549"/>
      <c r="E30" s="549"/>
      <c r="F30" s="550"/>
      <c r="G30" s="1"/>
      <c r="H30" s="1"/>
      <c r="I30" s="1"/>
    </row>
    <row r="31" spans="1:22" ht="15.75">
      <c r="A31" s="172" t="s">
        <v>119</v>
      </c>
      <c r="B31" s="170"/>
      <c r="C31" s="170"/>
      <c r="D31" s="170"/>
      <c r="E31" s="170"/>
      <c r="F31" s="173"/>
      <c r="G31" s="113"/>
      <c r="H31" s="1"/>
      <c r="J31" s="534" t="s">
        <v>197</v>
      </c>
      <c r="K31" s="534"/>
      <c r="L31" s="534"/>
      <c r="M31" s="534"/>
      <c r="N31" s="534"/>
      <c r="O31" s="534"/>
      <c r="P31" s="534"/>
      <c r="Q31" s="534"/>
      <c r="R31" s="534"/>
      <c r="S31" s="534"/>
      <c r="T31" s="534"/>
      <c r="V31" s="201"/>
    </row>
    <row r="32" spans="1:22" ht="15" customHeight="1">
      <c r="A32" s="168" t="s">
        <v>178</v>
      </c>
      <c r="B32" s="112"/>
      <c r="C32" s="112"/>
      <c r="D32" s="112"/>
      <c r="E32" s="112"/>
      <c r="F32" s="169"/>
      <c r="G32" s="112"/>
      <c r="H32" s="112"/>
      <c r="J32" s="534"/>
      <c r="K32" s="534"/>
      <c r="L32" s="534"/>
      <c r="M32" s="534"/>
      <c r="N32" s="534"/>
      <c r="O32" s="534"/>
      <c r="P32" s="534"/>
      <c r="Q32" s="534"/>
      <c r="R32" s="534"/>
      <c r="S32" s="534"/>
      <c r="T32" s="534"/>
      <c r="V32" s="201"/>
    </row>
    <row r="33" spans="1:22" ht="15.75" customHeight="1" thickBot="1">
      <c r="A33" s="184" t="s">
        <v>121</v>
      </c>
      <c r="B33" s="171"/>
      <c r="C33" s="171"/>
      <c r="D33" s="171"/>
      <c r="E33" s="171"/>
      <c r="F33" s="175"/>
      <c r="G33" s="164"/>
      <c r="H33" s="151"/>
      <c r="J33" s="534"/>
      <c r="K33" s="534"/>
      <c r="L33" s="534"/>
      <c r="M33" s="534"/>
      <c r="N33" s="534"/>
      <c r="O33" s="534"/>
      <c r="P33" s="534"/>
      <c r="Q33" s="534"/>
      <c r="R33" s="534"/>
      <c r="S33" s="534"/>
      <c r="T33" s="534"/>
      <c r="V33" s="201"/>
    </row>
    <row r="34" spans="1:22" ht="16.5" customHeight="1" thickBot="1">
      <c r="A34" s="237"/>
      <c r="B34" s="176"/>
      <c r="C34" s="176"/>
      <c r="D34" s="176"/>
      <c r="E34" s="176"/>
      <c r="F34" s="177"/>
      <c r="G34" s="1"/>
      <c r="H34" s="1"/>
      <c r="J34" s="535"/>
      <c r="K34" s="535"/>
      <c r="L34" s="535"/>
      <c r="M34" s="535"/>
      <c r="N34" s="535"/>
      <c r="O34" s="535"/>
      <c r="P34" s="535"/>
      <c r="Q34" s="535"/>
      <c r="R34" s="535"/>
      <c r="S34" s="535"/>
      <c r="T34" s="535"/>
      <c r="V34" s="201"/>
    </row>
    <row r="35" spans="1:22" ht="16.5" customHeight="1" thickBot="1">
      <c r="A35" s="490" t="s">
        <v>198</v>
      </c>
      <c r="B35" s="491"/>
      <c r="C35" s="491"/>
      <c r="D35" s="491"/>
      <c r="E35" s="491"/>
      <c r="F35" s="492"/>
      <c r="G35" s="1"/>
      <c r="H35" s="1"/>
      <c r="J35" s="484" t="s">
        <v>128</v>
      </c>
      <c r="K35" s="485"/>
      <c r="L35" s="485"/>
      <c r="M35" s="485"/>
      <c r="N35" s="485"/>
      <c r="O35" s="485"/>
      <c r="P35" s="485"/>
      <c r="Q35" s="485"/>
      <c r="R35" s="485"/>
      <c r="S35" s="485"/>
      <c r="T35" s="486"/>
      <c r="V35" s="201"/>
    </row>
    <row r="36" spans="1:22" ht="15.75" customHeight="1" thickTop="1">
      <c r="A36" s="104" t="s">
        <v>181</v>
      </c>
      <c r="B36" s="569"/>
      <c r="C36" s="587"/>
      <c r="D36" s="587"/>
      <c r="E36" s="587"/>
      <c r="F36" s="588"/>
      <c r="G36" s="1"/>
      <c r="H36" s="1"/>
      <c r="J36" s="487"/>
      <c r="K36" s="488"/>
      <c r="L36" s="488"/>
      <c r="M36" s="488"/>
      <c r="N36" s="488"/>
      <c r="O36" s="488"/>
      <c r="P36" s="488"/>
      <c r="Q36" s="488"/>
      <c r="R36" s="488"/>
      <c r="S36" s="488"/>
      <c r="T36" s="489"/>
      <c r="V36" s="201"/>
    </row>
    <row r="37" spans="1:22" ht="16.5" thickBot="1">
      <c r="A37" s="309" t="s">
        <v>182</v>
      </c>
      <c r="B37" s="198"/>
      <c r="C37" s="572" t="s">
        <v>183</v>
      </c>
      <c r="D37" s="573"/>
      <c r="E37" s="574"/>
      <c r="F37" s="13"/>
      <c r="G37" s="56">
        <f>DOCUMENTATION!L8</f>
        <v>0</v>
      </c>
      <c r="H37" s="17">
        <f>MIN(1800,IF($G$37&lt;200,$G$37*6,($G$37-200)*3+1200))</f>
        <v>0</v>
      </c>
      <c r="J37" s="536"/>
      <c r="K37" s="537"/>
      <c r="L37" s="537"/>
      <c r="M37" s="537"/>
      <c r="N37" s="537"/>
      <c r="O37" s="537"/>
      <c r="P37" s="537"/>
      <c r="Q37" s="537"/>
      <c r="R37" s="537"/>
      <c r="S37" s="537"/>
      <c r="T37" s="538"/>
      <c r="V37" s="201"/>
    </row>
    <row r="38" spans="1:22" ht="16.5" thickBot="1">
      <c r="A38" s="11" t="s">
        <v>184</v>
      </c>
      <c r="B38" s="25"/>
      <c r="C38" s="572" t="s">
        <v>185</v>
      </c>
      <c r="D38" s="575"/>
      <c r="E38" s="575"/>
      <c r="F38" s="218"/>
      <c r="G38" s="1"/>
      <c r="H38" s="1"/>
      <c r="J38" s="493" t="s">
        <v>133</v>
      </c>
      <c r="K38" s="494"/>
      <c r="L38" s="494"/>
      <c r="M38" s="494"/>
      <c r="N38" s="494"/>
      <c r="O38" s="494"/>
      <c r="P38" s="494"/>
      <c r="Q38" s="494"/>
      <c r="R38" s="494"/>
      <c r="S38" s="494"/>
      <c r="T38" s="495"/>
      <c r="V38" s="201"/>
    </row>
    <row r="39" spans="1:22" ht="16.5" thickTop="1">
      <c r="A39" s="576" t="s">
        <v>199</v>
      </c>
      <c r="B39" s="577"/>
      <c r="C39" s="577"/>
      <c r="D39" s="577"/>
      <c r="E39" s="578"/>
      <c r="F39" s="308" t="s">
        <v>187</v>
      </c>
      <c r="G39" s="1"/>
      <c r="H39" s="1"/>
      <c r="J39" s="496"/>
      <c r="K39" s="497"/>
      <c r="L39" s="497"/>
      <c r="M39" s="497"/>
      <c r="N39" s="497"/>
      <c r="O39" s="497"/>
      <c r="P39" s="497"/>
      <c r="Q39" s="497"/>
      <c r="R39" s="497"/>
      <c r="S39" s="497"/>
      <c r="T39" s="498"/>
      <c r="V39" s="201"/>
    </row>
    <row r="40" spans="1:22" ht="15" customHeight="1" thickBot="1">
      <c r="A40" s="579" t="s">
        <v>188</v>
      </c>
      <c r="B40" s="580"/>
      <c r="C40" s="580"/>
      <c r="D40" s="580"/>
      <c r="E40" s="581"/>
      <c r="F40" s="213"/>
      <c r="G40" s="1"/>
      <c r="H40" s="1"/>
      <c r="J40" s="499"/>
      <c r="K40" s="500"/>
      <c r="L40" s="500"/>
      <c r="M40" s="500"/>
      <c r="N40" s="500"/>
      <c r="O40" s="500"/>
      <c r="P40" s="500"/>
      <c r="Q40" s="500"/>
      <c r="R40" s="500"/>
      <c r="S40" s="500"/>
      <c r="T40" s="501"/>
      <c r="V40" s="201"/>
    </row>
    <row r="41" spans="1:22" ht="15.75" customHeight="1">
      <c r="A41" s="579" t="s">
        <v>189</v>
      </c>
      <c r="B41" s="580"/>
      <c r="C41" s="580"/>
      <c r="D41" s="580"/>
      <c r="E41" s="581"/>
      <c r="F41" s="213"/>
      <c r="G41" s="1"/>
      <c r="H41" s="1"/>
      <c r="V41" s="201"/>
    </row>
    <row r="42" spans="1:22" ht="16.5" customHeight="1" thickBot="1">
      <c r="A42" s="579" t="s">
        <v>190</v>
      </c>
      <c r="B42" s="580"/>
      <c r="C42" s="580"/>
      <c r="D42" s="580"/>
      <c r="E42" s="581"/>
      <c r="F42" s="213"/>
      <c r="G42" s="1"/>
      <c r="H42" s="1"/>
      <c r="V42" s="202"/>
    </row>
    <row r="43" spans="1:22" ht="16.5" customHeight="1">
      <c r="A43" s="8"/>
      <c r="F43" s="3"/>
      <c r="G43" s="1"/>
      <c r="H43" s="1"/>
      <c r="J43" s="525" t="s">
        <v>191</v>
      </c>
      <c r="K43" s="526"/>
      <c r="L43" s="526"/>
      <c r="M43" s="526"/>
      <c r="N43" s="526"/>
      <c r="O43" s="526"/>
      <c r="P43" s="526"/>
      <c r="Q43" s="526"/>
      <c r="R43" s="526"/>
      <c r="S43" s="526"/>
      <c r="T43" s="527"/>
      <c r="V43" s="202"/>
    </row>
    <row r="44" spans="1:22" ht="16.5" customHeight="1" thickBot="1">
      <c r="A44" s="563" t="s">
        <v>192</v>
      </c>
      <c r="B44" s="564"/>
      <c r="C44" s="557" t="s">
        <v>193</v>
      </c>
      <c r="D44" s="557"/>
      <c r="E44" s="557" t="s">
        <v>194</v>
      </c>
      <c r="F44" s="558"/>
      <c r="J44" s="528"/>
      <c r="K44" s="529"/>
      <c r="L44" s="529"/>
      <c r="M44" s="529"/>
      <c r="N44" s="529"/>
      <c r="O44" s="529"/>
      <c r="P44" s="529"/>
      <c r="Q44" s="529"/>
      <c r="R44" s="529"/>
      <c r="S44" s="529"/>
      <c r="T44" s="530"/>
      <c r="V44" s="201"/>
    </row>
    <row r="45" spans="1:22" ht="15.75" customHeight="1" thickTop="1">
      <c r="A45" s="589"/>
      <c r="B45" s="590"/>
      <c r="C45" s="565">
        <v>0</v>
      </c>
      <c r="D45" s="566"/>
      <c r="E45" s="567"/>
      <c r="F45" s="568"/>
      <c r="G45" t="b">
        <f>IF(E45="Yes",TRUE,FALSE)</f>
        <v>0</v>
      </c>
      <c r="H45">
        <f>IF(G45,C45,0)</f>
        <v>0</v>
      </c>
      <c r="J45" s="528"/>
      <c r="K45" s="529"/>
      <c r="L45" s="529"/>
      <c r="M45" s="529"/>
      <c r="N45" s="529"/>
      <c r="O45" s="529"/>
      <c r="P45" s="529"/>
      <c r="Q45" s="529"/>
      <c r="R45" s="529"/>
      <c r="S45" s="529"/>
      <c r="T45" s="530"/>
    </row>
    <row r="46" spans="1:22" ht="15" customHeight="1">
      <c r="A46" s="555"/>
      <c r="B46" s="556"/>
      <c r="C46" s="551">
        <v>0</v>
      </c>
      <c r="D46" s="552"/>
      <c r="E46" s="553"/>
      <c r="F46" s="554"/>
      <c r="G46" t="b">
        <f t="shared" ref="G46:G53" si="2">IF(E46="Yes",TRUE,FALSE)</f>
        <v>0</v>
      </c>
      <c r="H46">
        <f t="shared" ref="H46:H53" si="3">IF(G46,C46,0)</f>
        <v>0</v>
      </c>
      <c r="J46" s="528"/>
      <c r="K46" s="529"/>
      <c r="L46" s="529"/>
      <c r="M46" s="529"/>
      <c r="N46" s="529"/>
      <c r="O46" s="529"/>
      <c r="P46" s="529"/>
      <c r="Q46" s="529"/>
      <c r="R46" s="529"/>
      <c r="S46" s="529"/>
      <c r="T46" s="530"/>
    </row>
    <row r="47" spans="1:22" ht="15" customHeight="1">
      <c r="A47" s="555"/>
      <c r="B47" s="556"/>
      <c r="C47" s="551">
        <v>0</v>
      </c>
      <c r="D47" s="552"/>
      <c r="E47" s="553"/>
      <c r="F47" s="554"/>
      <c r="G47" t="b">
        <f t="shared" si="2"/>
        <v>0</v>
      </c>
      <c r="H47">
        <f t="shared" si="3"/>
        <v>0</v>
      </c>
      <c r="J47" s="528"/>
      <c r="K47" s="529"/>
      <c r="L47" s="529"/>
      <c r="M47" s="529"/>
      <c r="N47" s="529"/>
      <c r="O47" s="529"/>
      <c r="P47" s="529"/>
      <c r="Q47" s="529"/>
      <c r="R47" s="529"/>
      <c r="S47" s="529"/>
      <c r="T47" s="530"/>
    </row>
    <row r="48" spans="1:22" ht="15.75" customHeight="1" thickBot="1">
      <c r="A48" s="555"/>
      <c r="B48" s="556"/>
      <c r="C48" s="551">
        <v>0</v>
      </c>
      <c r="D48" s="552"/>
      <c r="E48" s="553"/>
      <c r="F48" s="554"/>
      <c r="G48" t="b">
        <f t="shared" si="2"/>
        <v>0</v>
      </c>
      <c r="H48">
        <f t="shared" si="3"/>
        <v>0</v>
      </c>
      <c r="J48" s="531"/>
      <c r="K48" s="532"/>
      <c r="L48" s="532"/>
      <c r="M48" s="532"/>
      <c r="N48" s="532"/>
      <c r="O48" s="532"/>
      <c r="P48" s="532"/>
      <c r="Q48" s="532"/>
      <c r="R48" s="532"/>
      <c r="S48" s="532"/>
      <c r="T48" s="533"/>
    </row>
    <row r="49" spans="1:21">
      <c r="A49" s="555"/>
      <c r="B49" s="556"/>
      <c r="C49" s="551">
        <v>0</v>
      </c>
      <c r="D49" s="552"/>
      <c r="E49" s="553"/>
      <c r="F49" s="554"/>
      <c r="G49" t="b">
        <f t="shared" si="2"/>
        <v>0</v>
      </c>
      <c r="H49">
        <f t="shared" si="3"/>
        <v>0</v>
      </c>
    </row>
    <row r="50" spans="1:21">
      <c r="A50" s="555"/>
      <c r="B50" s="556"/>
      <c r="C50" s="551">
        <v>0</v>
      </c>
      <c r="D50" s="552"/>
      <c r="E50" s="553"/>
      <c r="F50" s="554"/>
      <c r="G50" t="b">
        <f t="shared" si="2"/>
        <v>0</v>
      </c>
      <c r="H50">
        <f t="shared" si="3"/>
        <v>0</v>
      </c>
    </row>
    <row r="51" spans="1:21">
      <c r="A51" s="555"/>
      <c r="B51" s="556"/>
      <c r="C51" s="551">
        <v>0</v>
      </c>
      <c r="D51" s="552"/>
      <c r="E51" s="553"/>
      <c r="F51" s="554"/>
      <c r="G51" t="b">
        <f t="shared" si="2"/>
        <v>0</v>
      </c>
      <c r="H51">
        <f t="shared" si="3"/>
        <v>0</v>
      </c>
    </row>
    <row r="52" spans="1:21">
      <c r="A52" s="555"/>
      <c r="B52" s="556"/>
      <c r="C52" s="551">
        <v>0</v>
      </c>
      <c r="D52" s="552"/>
      <c r="E52" s="553"/>
      <c r="F52" s="554"/>
      <c r="G52" t="b">
        <f t="shared" si="2"/>
        <v>0</v>
      </c>
      <c r="H52">
        <f t="shared" si="3"/>
        <v>0</v>
      </c>
    </row>
    <row r="53" spans="1:21">
      <c r="A53" s="555"/>
      <c r="B53" s="556"/>
      <c r="C53" s="551">
        <v>0</v>
      </c>
      <c r="D53" s="552"/>
      <c r="E53" s="553"/>
      <c r="F53" s="554"/>
      <c r="G53" t="b">
        <f t="shared" si="2"/>
        <v>0</v>
      </c>
      <c r="H53">
        <f t="shared" si="3"/>
        <v>0</v>
      </c>
    </row>
    <row r="54" spans="1:21">
      <c r="A54" s="559" t="s">
        <v>176</v>
      </c>
      <c r="B54" s="560"/>
      <c r="C54" s="561">
        <f>SUM(C45:D53)</f>
        <v>0</v>
      </c>
      <c r="D54" s="562"/>
      <c r="E54" s="561">
        <f>IF(F38="NO","Ineligible",MIN(H37,SUM(H45:H53)))</f>
        <v>0</v>
      </c>
      <c r="F54" s="562"/>
    </row>
    <row r="55" spans="1:21">
      <c r="A55" s="5"/>
      <c r="F55" s="3"/>
    </row>
    <row r="56" spans="1:21">
      <c r="A56" s="87" t="s">
        <v>196</v>
      </c>
      <c r="B56" s="57"/>
      <c r="C56" s="57"/>
      <c r="D56" s="57"/>
      <c r="E56" s="57"/>
      <c r="F56" s="19"/>
      <c r="G56" s="1"/>
      <c r="H56" s="1"/>
    </row>
    <row r="57" spans="1:21">
      <c r="A57" s="542" t="str">
        <f>IF($E$25="Ineligible", "Event not eligible for A&amp;S Funding",IF($E$25&gt;0,IF($E$25=$H$8,"Approved up to the cap for this event, based on the expected student attendance.","Approved based on the request and based on SG Standards for this fiscal year."),""))</f>
        <v/>
      </c>
      <c r="B57" s="543"/>
      <c r="C57" s="543"/>
      <c r="D57" s="543"/>
      <c r="E57" s="543"/>
      <c r="F57" s="544"/>
      <c r="G57" s="1"/>
      <c r="H57" s="1"/>
    </row>
    <row r="58" spans="1:21">
      <c r="A58" s="584"/>
      <c r="B58" s="585"/>
      <c r="C58" s="585"/>
      <c r="D58" s="585"/>
      <c r="E58" s="585"/>
      <c r="F58" s="586"/>
      <c r="G58" s="1"/>
      <c r="H58" s="1"/>
    </row>
    <row r="59" spans="1:21" ht="15.75" thickBot="1">
      <c r="A59" s="548"/>
      <c r="B59" s="549"/>
      <c r="C59" s="549"/>
      <c r="D59" s="549"/>
      <c r="E59" s="549"/>
      <c r="F59" s="550"/>
      <c r="G59" s="1"/>
      <c r="H59" s="1"/>
    </row>
    <row r="60" spans="1:21" ht="15" customHeight="1">
      <c r="A60" s="172" t="s">
        <v>119</v>
      </c>
      <c r="B60" s="170"/>
      <c r="C60" s="170"/>
      <c r="D60" s="170"/>
      <c r="E60" s="170"/>
      <c r="F60" s="173"/>
      <c r="G60" s="113"/>
      <c r="H60" s="1"/>
      <c r="J60" s="534" t="s">
        <v>200</v>
      </c>
      <c r="K60" s="534"/>
      <c r="L60" s="534"/>
      <c r="M60" s="534"/>
      <c r="N60" s="534"/>
      <c r="O60" s="534"/>
      <c r="P60" s="534"/>
      <c r="Q60" s="534"/>
      <c r="R60" s="534"/>
      <c r="S60" s="534"/>
      <c r="T60" s="534"/>
      <c r="U60" s="201"/>
    </row>
    <row r="61" spans="1:21" ht="15" customHeight="1">
      <c r="A61" s="168" t="s">
        <v>178</v>
      </c>
      <c r="B61" s="112"/>
      <c r="C61" s="112"/>
      <c r="D61" s="112"/>
      <c r="E61" s="112"/>
      <c r="F61" s="169"/>
      <c r="G61" s="112"/>
      <c r="H61" s="112"/>
      <c r="J61" s="534"/>
      <c r="K61" s="534"/>
      <c r="L61" s="534"/>
      <c r="M61" s="534"/>
      <c r="N61" s="534"/>
      <c r="O61" s="534"/>
      <c r="P61" s="534"/>
      <c r="Q61" s="534"/>
      <c r="R61" s="534"/>
      <c r="S61" s="534"/>
      <c r="T61" s="534"/>
      <c r="U61" s="201"/>
    </row>
    <row r="62" spans="1:21" ht="15.75" customHeight="1" thickBot="1">
      <c r="A62" s="184" t="s">
        <v>121</v>
      </c>
      <c r="B62" s="171"/>
      <c r="C62" s="171"/>
      <c r="D62" s="171"/>
      <c r="E62" s="171"/>
      <c r="F62" s="175"/>
      <c r="G62" s="164"/>
      <c r="H62" s="151"/>
      <c r="J62" s="534"/>
      <c r="K62" s="534"/>
      <c r="L62" s="534"/>
      <c r="M62" s="534"/>
      <c r="N62" s="534"/>
      <c r="O62" s="534"/>
      <c r="P62" s="534"/>
      <c r="Q62" s="534"/>
      <c r="R62" s="534"/>
      <c r="S62" s="534"/>
      <c r="T62" s="534"/>
      <c r="U62" s="201"/>
    </row>
    <row r="63" spans="1:21" ht="15.75" customHeight="1" thickBot="1">
      <c r="A63" s="237"/>
      <c r="B63" s="176"/>
      <c r="C63" s="176"/>
      <c r="D63" s="176"/>
      <c r="E63" s="176"/>
      <c r="F63" s="177"/>
      <c r="G63" s="1"/>
      <c r="H63" s="1"/>
      <c r="J63" s="535"/>
      <c r="K63" s="535"/>
      <c r="L63" s="535"/>
      <c r="M63" s="535"/>
      <c r="N63" s="535"/>
      <c r="O63" s="535"/>
      <c r="P63" s="535"/>
      <c r="Q63" s="535"/>
      <c r="R63" s="535"/>
      <c r="S63" s="535"/>
      <c r="T63" s="535"/>
      <c r="U63" s="201"/>
    </row>
    <row r="64" spans="1:21" ht="16.5" customHeight="1" thickBot="1">
      <c r="A64" s="490" t="s">
        <v>201</v>
      </c>
      <c r="B64" s="491"/>
      <c r="C64" s="491"/>
      <c r="D64" s="491"/>
      <c r="E64" s="491"/>
      <c r="F64" s="492"/>
      <c r="G64" s="1"/>
      <c r="H64" s="1"/>
      <c r="J64" s="484" t="s">
        <v>128</v>
      </c>
      <c r="K64" s="485"/>
      <c r="L64" s="485"/>
      <c r="M64" s="485"/>
      <c r="N64" s="485"/>
      <c r="O64" s="485"/>
      <c r="P64" s="485"/>
      <c r="Q64" s="485"/>
      <c r="R64" s="485"/>
      <c r="S64" s="485"/>
      <c r="T64" s="486"/>
      <c r="U64" s="201"/>
    </row>
    <row r="65" spans="1:21" ht="16.5" customHeight="1" thickTop="1">
      <c r="A65" s="104" t="s">
        <v>181</v>
      </c>
      <c r="B65" s="569"/>
      <c r="C65" s="570"/>
      <c r="D65" s="570"/>
      <c r="E65" s="570"/>
      <c r="F65" s="571"/>
      <c r="G65" s="1"/>
      <c r="H65" s="1"/>
      <c r="J65" s="487"/>
      <c r="K65" s="488"/>
      <c r="L65" s="488"/>
      <c r="M65" s="488"/>
      <c r="N65" s="488"/>
      <c r="O65" s="488"/>
      <c r="P65" s="488"/>
      <c r="Q65" s="488"/>
      <c r="R65" s="488"/>
      <c r="S65" s="488"/>
      <c r="T65" s="489"/>
      <c r="U65" s="201"/>
    </row>
    <row r="66" spans="1:21" ht="18.75" customHeight="1" thickBot="1">
      <c r="A66" s="309" t="s">
        <v>182</v>
      </c>
      <c r="B66" s="198"/>
      <c r="C66" s="572" t="s">
        <v>183</v>
      </c>
      <c r="D66" s="573"/>
      <c r="E66" s="574"/>
      <c r="F66" s="13"/>
      <c r="G66" s="56">
        <f>DOCUMENTATION!L9</f>
        <v>0</v>
      </c>
      <c r="H66" s="17">
        <f>MIN(1800,IF($G$66&lt;200,$G$66*6,($G$66-200)*3+1200))</f>
        <v>0</v>
      </c>
      <c r="J66" s="536"/>
      <c r="K66" s="537"/>
      <c r="L66" s="537"/>
      <c r="M66" s="537"/>
      <c r="N66" s="537"/>
      <c r="O66" s="537"/>
      <c r="P66" s="537"/>
      <c r="Q66" s="537"/>
      <c r="R66" s="537"/>
      <c r="S66" s="537"/>
      <c r="T66" s="538"/>
      <c r="U66" s="201"/>
    </row>
    <row r="67" spans="1:21" ht="16.5" thickBot="1">
      <c r="A67" s="11" t="s">
        <v>184</v>
      </c>
      <c r="B67" s="25"/>
      <c r="C67" s="572" t="s">
        <v>185</v>
      </c>
      <c r="D67" s="575"/>
      <c r="E67" s="575"/>
      <c r="F67" s="218"/>
      <c r="G67" s="1"/>
      <c r="H67" s="1"/>
      <c r="J67" s="493" t="s">
        <v>133</v>
      </c>
      <c r="K67" s="494"/>
      <c r="L67" s="494"/>
      <c r="M67" s="494"/>
      <c r="N67" s="494"/>
      <c r="O67" s="494"/>
      <c r="P67" s="494"/>
      <c r="Q67" s="494"/>
      <c r="R67" s="494"/>
      <c r="S67" s="494"/>
      <c r="T67" s="495"/>
      <c r="U67" s="201"/>
    </row>
    <row r="68" spans="1:21" ht="15.75" customHeight="1" thickTop="1">
      <c r="A68" s="576" t="s">
        <v>202</v>
      </c>
      <c r="B68" s="577"/>
      <c r="C68" s="577"/>
      <c r="D68" s="577"/>
      <c r="E68" s="578"/>
      <c r="F68" s="308" t="s">
        <v>187</v>
      </c>
      <c r="G68" s="1"/>
      <c r="H68" s="1"/>
      <c r="J68" s="496"/>
      <c r="K68" s="497"/>
      <c r="L68" s="497"/>
      <c r="M68" s="497"/>
      <c r="N68" s="497"/>
      <c r="O68" s="497"/>
      <c r="P68" s="497"/>
      <c r="Q68" s="497"/>
      <c r="R68" s="497"/>
      <c r="S68" s="497"/>
      <c r="T68" s="498"/>
      <c r="U68" s="201"/>
    </row>
    <row r="69" spans="1:21" ht="16.5" customHeight="1" thickBot="1">
      <c r="A69" s="579" t="s">
        <v>188</v>
      </c>
      <c r="B69" s="580"/>
      <c r="C69" s="580"/>
      <c r="D69" s="580"/>
      <c r="E69" s="581"/>
      <c r="F69" s="213"/>
      <c r="G69" s="1"/>
      <c r="H69" s="1"/>
      <c r="J69" s="499"/>
      <c r="K69" s="500"/>
      <c r="L69" s="500"/>
      <c r="M69" s="500"/>
      <c r="N69" s="500"/>
      <c r="O69" s="500"/>
      <c r="P69" s="500"/>
      <c r="Q69" s="500"/>
      <c r="R69" s="500"/>
      <c r="S69" s="500"/>
      <c r="T69" s="501"/>
      <c r="U69" s="201"/>
    </row>
    <row r="70" spans="1:21" ht="15.75" customHeight="1">
      <c r="A70" s="579" t="s">
        <v>189</v>
      </c>
      <c r="B70" s="580"/>
      <c r="C70" s="580"/>
      <c r="D70" s="580"/>
      <c r="E70" s="581"/>
      <c r="F70" s="213"/>
      <c r="G70" s="1"/>
      <c r="H70" s="1"/>
      <c r="U70" s="201"/>
    </row>
    <row r="71" spans="1:21" ht="16.5" customHeight="1" thickBot="1">
      <c r="A71" s="579" t="s">
        <v>190</v>
      </c>
      <c r="B71" s="580"/>
      <c r="C71" s="580"/>
      <c r="D71" s="580"/>
      <c r="E71" s="581"/>
      <c r="F71" s="213"/>
      <c r="G71" s="1"/>
      <c r="H71" s="1"/>
      <c r="U71" s="202"/>
    </row>
    <row r="72" spans="1:21" ht="15.75" customHeight="1">
      <c r="A72" s="8"/>
      <c r="F72" s="3"/>
      <c r="G72" s="1"/>
      <c r="H72" s="1"/>
      <c r="J72" s="525" t="s">
        <v>191</v>
      </c>
      <c r="K72" s="526"/>
      <c r="L72" s="526"/>
      <c r="M72" s="526"/>
      <c r="N72" s="526"/>
      <c r="O72" s="526"/>
      <c r="P72" s="526"/>
      <c r="Q72" s="526"/>
      <c r="R72" s="526"/>
      <c r="S72" s="526"/>
      <c r="T72" s="527"/>
      <c r="U72" s="202"/>
    </row>
    <row r="73" spans="1:21" ht="16.5" thickBot="1">
      <c r="A73" s="563" t="s">
        <v>192</v>
      </c>
      <c r="B73" s="564"/>
      <c r="C73" s="557" t="s">
        <v>193</v>
      </c>
      <c r="D73" s="557"/>
      <c r="E73" s="557" t="s">
        <v>194</v>
      </c>
      <c r="F73" s="558"/>
      <c r="J73" s="528"/>
      <c r="K73" s="529"/>
      <c r="L73" s="529"/>
      <c r="M73" s="529"/>
      <c r="N73" s="529"/>
      <c r="O73" s="529"/>
      <c r="P73" s="529"/>
      <c r="Q73" s="529"/>
      <c r="R73" s="529"/>
      <c r="S73" s="529"/>
      <c r="T73" s="530"/>
      <c r="U73" s="201"/>
    </row>
    <row r="74" spans="1:21" ht="15.75" thickTop="1">
      <c r="A74" s="582"/>
      <c r="B74" s="583"/>
      <c r="C74" s="565">
        <v>0</v>
      </c>
      <c r="D74" s="566"/>
      <c r="E74" s="567"/>
      <c r="F74" s="568"/>
      <c r="G74" t="b">
        <f>IF(E74="Yes",TRUE,FALSE)</f>
        <v>0</v>
      </c>
      <c r="H74">
        <f>IF(G74,C74,0)</f>
        <v>0</v>
      </c>
      <c r="J74" s="528"/>
      <c r="K74" s="529"/>
      <c r="L74" s="529"/>
      <c r="M74" s="529"/>
      <c r="N74" s="529"/>
      <c r="O74" s="529"/>
      <c r="P74" s="529"/>
      <c r="Q74" s="529"/>
      <c r="R74" s="529"/>
      <c r="S74" s="529"/>
      <c r="T74" s="530"/>
    </row>
    <row r="75" spans="1:21">
      <c r="A75" s="555"/>
      <c r="B75" s="556"/>
      <c r="C75" s="551">
        <v>0</v>
      </c>
      <c r="D75" s="552"/>
      <c r="E75" s="553"/>
      <c r="F75" s="554"/>
      <c r="G75" t="b">
        <f t="shared" ref="G75:G82" si="4">IF(E75="Yes",TRUE,FALSE)</f>
        <v>0</v>
      </c>
      <c r="H75">
        <f t="shared" ref="H75:H82" si="5">IF(G75,C75,0)</f>
        <v>0</v>
      </c>
      <c r="J75" s="528"/>
      <c r="K75" s="529"/>
      <c r="L75" s="529"/>
      <c r="M75" s="529"/>
      <c r="N75" s="529"/>
      <c r="O75" s="529"/>
      <c r="P75" s="529"/>
      <c r="Q75" s="529"/>
      <c r="R75" s="529"/>
      <c r="S75" s="529"/>
      <c r="T75" s="530"/>
    </row>
    <row r="76" spans="1:21">
      <c r="A76" s="555"/>
      <c r="B76" s="556"/>
      <c r="C76" s="551">
        <v>0</v>
      </c>
      <c r="D76" s="552"/>
      <c r="E76" s="553"/>
      <c r="F76" s="554"/>
      <c r="G76" t="b">
        <f t="shared" si="4"/>
        <v>0</v>
      </c>
      <c r="H76">
        <f t="shared" si="5"/>
        <v>0</v>
      </c>
      <c r="J76" s="528"/>
      <c r="K76" s="529"/>
      <c r="L76" s="529"/>
      <c r="M76" s="529"/>
      <c r="N76" s="529"/>
      <c r="O76" s="529"/>
      <c r="P76" s="529"/>
      <c r="Q76" s="529"/>
      <c r="R76" s="529"/>
      <c r="S76" s="529"/>
      <c r="T76" s="530"/>
    </row>
    <row r="77" spans="1:21" ht="15.75" thickBot="1">
      <c r="A77" s="555"/>
      <c r="B77" s="556"/>
      <c r="C77" s="551">
        <v>0</v>
      </c>
      <c r="D77" s="552"/>
      <c r="E77" s="553"/>
      <c r="F77" s="554"/>
      <c r="G77" t="b">
        <f t="shared" si="4"/>
        <v>0</v>
      </c>
      <c r="H77">
        <f t="shared" si="5"/>
        <v>0</v>
      </c>
      <c r="J77" s="531"/>
      <c r="K77" s="532"/>
      <c r="L77" s="532"/>
      <c r="M77" s="532"/>
      <c r="N77" s="532"/>
      <c r="O77" s="532"/>
      <c r="P77" s="532"/>
      <c r="Q77" s="532"/>
      <c r="R77" s="532"/>
      <c r="S77" s="532"/>
      <c r="T77" s="533"/>
    </row>
    <row r="78" spans="1:21">
      <c r="A78" s="555"/>
      <c r="B78" s="556"/>
      <c r="C78" s="551">
        <v>0</v>
      </c>
      <c r="D78" s="552"/>
      <c r="E78" s="553"/>
      <c r="F78" s="554"/>
      <c r="G78" t="b">
        <f t="shared" si="4"/>
        <v>0</v>
      </c>
      <c r="H78">
        <f t="shared" si="5"/>
        <v>0</v>
      </c>
    </row>
    <row r="79" spans="1:21">
      <c r="A79" s="555"/>
      <c r="B79" s="556"/>
      <c r="C79" s="551">
        <v>0</v>
      </c>
      <c r="D79" s="552"/>
      <c r="E79" s="553"/>
      <c r="F79" s="554"/>
      <c r="G79" t="b">
        <f t="shared" si="4"/>
        <v>0</v>
      </c>
      <c r="H79">
        <f t="shared" si="5"/>
        <v>0</v>
      </c>
    </row>
    <row r="80" spans="1:21">
      <c r="A80" s="555"/>
      <c r="B80" s="556"/>
      <c r="C80" s="551">
        <v>0</v>
      </c>
      <c r="D80" s="552"/>
      <c r="E80" s="553"/>
      <c r="F80" s="554"/>
      <c r="G80" t="b">
        <f t="shared" si="4"/>
        <v>0</v>
      </c>
      <c r="H80">
        <f t="shared" si="5"/>
        <v>0</v>
      </c>
    </row>
    <row r="81" spans="1:21">
      <c r="A81" s="555"/>
      <c r="B81" s="556"/>
      <c r="C81" s="551">
        <v>0</v>
      </c>
      <c r="D81" s="552"/>
      <c r="E81" s="553"/>
      <c r="F81" s="554"/>
      <c r="G81" t="b">
        <f t="shared" si="4"/>
        <v>0</v>
      </c>
      <c r="H81">
        <f t="shared" si="5"/>
        <v>0</v>
      </c>
    </row>
    <row r="82" spans="1:21">
      <c r="A82" s="555"/>
      <c r="B82" s="556"/>
      <c r="C82" s="551">
        <v>0</v>
      </c>
      <c r="D82" s="552"/>
      <c r="E82" s="553"/>
      <c r="F82" s="554"/>
      <c r="G82" t="b">
        <f t="shared" si="4"/>
        <v>0</v>
      </c>
      <c r="H82">
        <f t="shared" si="5"/>
        <v>0</v>
      </c>
    </row>
    <row r="83" spans="1:21">
      <c r="A83" s="559" t="s">
        <v>176</v>
      </c>
      <c r="B83" s="560"/>
      <c r="C83" s="561">
        <f>SUM(C74:D82)</f>
        <v>0</v>
      </c>
      <c r="D83" s="562"/>
      <c r="E83" s="561">
        <f>IF(F67="NO","Ineligible",MIN(H66,SUM(H74:H82)))</f>
        <v>0</v>
      </c>
      <c r="F83" s="562"/>
    </row>
    <row r="84" spans="1:21">
      <c r="A84" s="5"/>
      <c r="F84" s="3"/>
    </row>
    <row r="85" spans="1:21">
      <c r="A85" s="87" t="s">
        <v>196</v>
      </c>
      <c r="B85" s="57"/>
      <c r="C85" s="57"/>
      <c r="D85" s="57"/>
      <c r="E85" s="57"/>
      <c r="F85" s="19"/>
      <c r="G85" s="1"/>
      <c r="H85" s="1"/>
    </row>
    <row r="86" spans="1:21">
      <c r="A86" s="542" t="str">
        <f>IF($E$25="Ineligible", "Event not eligible for A&amp;S Funding",IF($E$25&gt;0,IF($E$25=$H$8,"Approved up to the cap for this event, based on the expected student attendance.","Approved based on the request and based on SG Standards for this fiscal year."),""))</f>
        <v/>
      </c>
      <c r="B86" s="543"/>
      <c r="C86" s="543"/>
      <c r="D86" s="543"/>
      <c r="E86" s="543"/>
      <c r="F86" s="544"/>
      <c r="G86" s="1"/>
      <c r="H86" s="1"/>
    </row>
    <row r="87" spans="1:21">
      <c r="A87" s="545"/>
      <c r="B87" s="546"/>
      <c r="C87" s="546"/>
      <c r="D87" s="546"/>
      <c r="E87" s="546"/>
      <c r="F87" s="547"/>
      <c r="G87" s="1"/>
      <c r="H87" s="1"/>
    </row>
    <row r="88" spans="1:21" ht="15.75" thickBot="1">
      <c r="A88" s="548"/>
      <c r="B88" s="549"/>
      <c r="C88" s="549"/>
      <c r="D88" s="549"/>
      <c r="E88" s="549"/>
      <c r="F88" s="550"/>
      <c r="G88" s="1"/>
      <c r="H88" s="1"/>
    </row>
    <row r="89" spans="1:21" ht="15.75">
      <c r="A89" s="172" t="s">
        <v>119</v>
      </c>
      <c r="B89" s="170"/>
      <c r="C89" s="170"/>
      <c r="D89" s="170"/>
      <c r="E89" s="170"/>
      <c r="F89" s="173"/>
      <c r="G89" s="113"/>
      <c r="H89" s="1"/>
      <c r="J89" s="534" t="s">
        <v>203</v>
      </c>
      <c r="K89" s="534"/>
      <c r="L89" s="534"/>
      <c r="M89" s="534"/>
      <c r="N89" s="534"/>
      <c r="O89" s="534"/>
      <c r="P89" s="534"/>
      <c r="Q89" s="534"/>
      <c r="R89" s="534"/>
      <c r="S89" s="534"/>
      <c r="T89" s="534"/>
      <c r="U89" s="201"/>
    </row>
    <row r="90" spans="1:21" ht="15.75">
      <c r="A90" s="168" t="s">
        <v>178</v>
      </c>
      <c r="B90" s="112"/>
      <c r="C90" s="112"/>
      <c r="D90" s="112"/>
      <c r="E90" s="112"/>
      <c r="F90" s="169"/>
      <c r="G90" s="112"/>
      <c r="H90" s="112"/>
      <c r="J90" s="534"/>
      <c r="K90" s="534"/>
      <c r="L90" s="534"/>
      <c r="M90" s="534"/>
      <c r="N90" s="534"/>
      <c r="O90" s="534"/>
      <c r="P90" s="534"/>
      <c r="Q90" s="534"/>
      <c r="R90" s="534"/>
      <c r="S90" s="534"/>
      <c r="T90" s="534"/>
      <c r="U90" s="201"/>
    </row>
    <row r="91" spans="1:21" ht="16.5" thickBot="1">
      <c r="A91" s="184" t="s">
        <v>121</v>
      </c>
      <c r="B91" s="171"/>
      <c r="C91" s="171"/>
      <c r="D91" s="171"/>
      <c r="E91" s="171"/>
      <c r="F91" s="175"/>
      <c r="G91" s="164"/>
      <c r="H91" s="151"/>
      <c r="J91" s="534"/>
      <c r="K91" s="534"/>
      <c r="L91" s="534"/>
      <c r="M91" s="534"/>
      <c r="N91" s="534"/>
      <c r="O91" s="534"/>
      <c r="P91" s="534"/>
      <c r="Q91" s="534"/>
      <c r="R91" s="534"/>
      <c r="S91" s="534"/>
      <c r="T91" s="534"/>
      <c r="U91" s="201"/>
    </row>
    <row r="92" spans="1:21" ht="16.5" thickBot="1">
      <c r="A92" s="237"/>
      <c r="B92" s="176"/>
      <c r="C92" s="176"/>
      <c r="D92" s="176"/>
      <c r="E92" s="176"/>
      <c r="F92" s="177"/>
      <c r="G92" s="1"/>
      <c r="H92" s="1"/>
      <c r="J92" s="535"/>
      <c r="K92" s="535"/>
      <c r="L92" s="535"/>
      <c r="M92" s="535"/>
      <c r="N92" s="535"/>
      <c r="O92" s="535"/>
      <c r="P92" s="535"/>
      <c r="Q92" s="535"/>
      <c r="R92" s="535"/>
      <c r="S92" s="535"/>
      <c r="T92" s="535"/>
      <c r="U92" s="201"/>
    </row>
    <row r="93" spans="1:21" ht="16.5" thickBot="1">
      <c r="A93" s="490" t="s">
        <v>204</v>
      </c>
      <c r="B93" s="491"/>
      <c r="C93" s="491"/>
      <c r="D93" s="491"/>
      <c r="E93" s="491"/>
      <c r="F93" s="492"/>
      <c r="G93" s="1"/>
      <c r="H93" s="1"/>
      <c r="J93" s="484" t="s">
        <v>128</v>
      </c>
      <c r="K93" s="485"/>
      <c r="L93" s="485"/>
      <c r="M93" s="485"/>
      <c r="N93" s="485"/>
      <c r="O93" s="485"/>
      <c r="P93" s="485"/>
      <c r="Q93" s="485"/>
      <c r="R93" s="485"/>
      <c r="S93" s="485"/>
      <c r="T93" s="486"/>
      <c r="U93" s="201"/>
    </row>
    <row r="94" spans="1:21" ht="16.5" thickTop="1">
      <c r="A94" s="104" t="s">
        <v>181</v>
      </c>
      <c r="B94" s="569"/>
      <c r="C94" s="570"/>
      <c r="D94" s="570"/>
      <c r="E94" s="570"/>
      <c r="F94" s="571"/>
      <c r="G94" s="1"/>
      <c r="H94" s="1"/>
      <c r="J94" s="487"/>
      <c r="K94" s="488"/>
      <c r="L94" s="488"/>
      <c r="M94" s="488"/>
      <c r="N94" s="488"/>
      <c r="O94" s="488"/>
      <c r="P94" s="488"/>
      <c r="Q94" s="488"/>
      <c r="R94" s="488"/>
      <c r="S94" s="488"/>
      <c r="T94" s="489"/>
      <c r="U94" s="201"/>
    </row>
    <row r="95" spans="1:21" ht="16.5" thickBot="1">
      <c r="A95" s="309" t="s">
        <v>182</v>
      </c>
      <c r="B95" s="198"/>
      <c r="C95" s="572" t="s">
        <v>183</v>
      </c>
      <c r="D95" s="573"/>
      <c r="E95" s="574"/>
      <c r="F95" s="13"/>
      <c r="G95" s="56">
        <f>DOCUMENTATION!L10</f>
        <v>0</v>
      </c>
      <c r="H95" s="17">
        <f>MIN(1800,IF($G$95&lt;200,$G$95*6,($G$95-200)*3+1200))</f>
        <v>0</v>
      </c>
      <c r="J95" s="536"/>
      <c r="K95" s="537"/>
      <c r="L95" s="537"/>
      <c r="M95" s="537"/>
      <c r="N95" s="537"/>
      <c r="O95" s="537"/>
      <c r="P95" s="537"/>
      <c r="Q95" s="537"/>
      <c r="R95" s="537"/>
      <c r="S95" s="537"/>
      <c r="T95" s="538"/>
      <c r="U95" s="201"/>
    </row>
    <row r="96" spans="1:21" ht="16.5" thickBot="1">
      <c r="A96" s="11" t="s">
        <v>184</v>
      </c>
      <c r="B96" s="25"/>
      <c r="C96" s="572" t="s">
        <v>185</v>
      </c>
      <c r="D96" s="575"/>
      <c r="E96" s="575"/>
      <c r="F96" s="218"/>
      <c r="G96" s="1"/>
      <c r="H96" s="1"/>
      <c r="J96" s="493" t="s">
        <v>133</v>
      </c>
      <c r="K96" s="494"/>
      <c r="L96" s="494"/>
      <c r="M96" s="494"/>
      <c r="N96" s="494"/>
      <c r="O96" s="494"/>
      <c r="P96" s="494"/>
      <c r="Q96" s="494"/>
      <c r="R96" s="494"/>
      <c r="S96" s="494"/>
      <c r="T96" s="495"/>
      <c r="U96" s="201"/>
    </row>
    <row r="97" spans="1:21" ht="16.5" thickTop="1">
      <c r="A97" s="576" t="s">
        <v>205</v>
      </c>
      <c r="B97" s="577"/>
      <c r="C97" s="577"/>
      <c r="D97" s="577"/>
      <c r="E97" s="578"/>
      <c r="F97" s="308" t="s">
        <v>187</v>
      </c>
      <c r="G97" s="1"/>
      <c r="H97" s="1"/>
      <c r="J97" s="496"/>
      <c r="K97" s="497"/>
      <c r="L97" s="497"/>
      <c r="M97" s="497"/>
      <c r="N97" s="497"/>
      <c r="O97" s="497"/>
      <c r="P97" s="497"/>
      <c r="Q97" s="497"/>
      <c r="R97" s="497"/>
      <c r="S97" s="497"/>
      <c r="T97" s="498"/>
      <c r="U97" s="201"/>
    </row>
    <row r="98" spans="1:21" ht="16.5" customHeight="1" thickBot="1">
      <c r="A98" s="579" t="s">
        <v>188</v>
      </c>
      <c r="B98" s="580"/>
      <c r="C98" s="580"/>
      <c r="D98" s="580"/>
      <c r="E98" s="581"/>
      <c r="F98" s="213"/>
      <c r="G98" s="1"/>
      <c r="H98" s="1"/>
      <c r="J98" s="499"/>
      <c r="K98" s="500"/>
      <c r="L98" s="500"/>
      <c r="M98" s="500"/>
      <c r="N98" s="500"/>
      <c r="O98" s="500"/>
      <c r="P98" s="500"/>
      <c r="Q98" s="500"/>
      <c r="R98" s="500"/>
      <c r="S98" s="500"/>
      <c r="T98" s="501"/>
      <c r="U98" s="201"/>
    </row>
    <row r="99" spans="1:21" ht="15.75" customHeight="1">
      <c r="A99" s="579" t="s">
        <v>189</v>
      </c>
      <c r="B99" s="580"/>
      <c r="C99" s="580"/>
      <c r="D99" s="580"/>
      <c r="E99" s="581"/>
      <c r="F99" s="213"/>
      <c r="G99" s="1"/>
      <c r="H99" s="1"/>
      <c r="U99" s="201"/>
    </row>
    <row r="100" spans="1:21" ht="16.5" customHeight="1" thickBot="1">
      <c r="A100" s="579" t="s">
        <v>190</v>
      </c>
      <c r="B100" s="580"/>
      <c r="C100" s="580"/>
      <c r="D100" s="580"/>
      <c r="E100" s="581"/>
      <c r="F100" s="213"/>
      <c r="G100" s="1"/>
      <c r="H100" s="1"/>
      <c r="U100" s="202"/>
    </row>
    <row r="101" spans="1:21" ht="16.5" customHeight="1">
      <c r="A101" s="8"/>
      <c r="F101" s="3"/>
      <c r="G101" s="1"/>
      <c r="H101" s="1"/>
      <c r="J101" s="525" t="s">
        <v>191</v>
      </c>
      <c r="K101" s="526"/>
      <c r="L101" s="526"/>
      <c r="M101" s="526"/>
      <c r="N101" s="526"/>
      <c r="O101" s="526"/>
      <c r="P101" s="526"/>
      <c r="Q101" s="526"/>
      <c r="R101" s="526"/>
      <c r="S101" s="526"/>
      <c r="T101" s="527"/>
      <c r="U101" s="202"/>
    </row>
    <row r="102" spans="1:21" ht="16.5" thickBot="1">
      <c r="A102" s="563" t="s">
        <v>192</v>
      </c>
      <c r="B102" s="564"/>
      <c r="C102" s="557" t="s">
        <v>193</v>
      </c>
      <c r="D102" s="557"/>
      <c r="E102" s="557" t="s">
        <v>194</v>
      </c>
      <c r="F102" s="558"/>
      <c r="J102" s="528"/>
      <c r="K102" s="529"/>
      <c r="L102" s="529"/>
      <c r="M102" s="529"/>
      <c r="N102" s="529"/>
      <c r="O102" s="529"/>
      <c r="P102" s="529"/>
      <c r="Q102" s="529"/>
      <c r="R102" s="529"/>
      <c r="S102" s="529"/>
      <c r="T102" s="530"/>
      <c r="U102" s="201"/>
    </row>
    <row r="103" spans="1:21" ht="15.75" thickTop="1">
      <c r="A103" s="555"/>
      <c r="B103" s="556"/>
      <c r="C103" s="565">
        <v>0</v>
      </c>
      <c r="D103" s="566"/>
      <c r="E103" s="567"/>
      <c r="F103" s="568"/>
      <c r="G103" t="b">
        <f>IF(E103="Yes",TRUE,FALSE)</f>
        <v>0</v>
      </c>
      <c r="H103">
        <f>IF(G103,C103,0)</f>
        <v>0</v>
      </c>
      <c r="J103" s="528"/>
      <c r="K103" s="529"/>
      <c r="L103" s="529"/>
      <c r="M103" s="529"/>
      <c r="N103" s="529"/>
      <c r="O103" s="529"/>
      <c r="P103" s="529"/>
      <c r="Q103" s="529"/>
      <c r="R103" s="529"/>
      <c r="S103" s="529"/>
      <c r="T103" s="530"/>
    </row>
    <row r="104" spans="1:21">
      <c r="A104" s="555"/>
      <c r="B104" s="556"/>
      <c r="C104" s="551">
        <v>0</v>
      </c>
      <c r="D104" s="552"/>
      <c r="E104" s="553"/>
      <c r="F104" s="554"/>
      <c r="G104" t="b">
        <f t="shared" ref="G104:G111" si="6">IF(E104="Yes",TRUE,FALSE)</f>
        <v>0</v>
      </c>
      <c r="H104">
        <f t="shared" ref="H104:H111" si="7">IF(G104,C104,0)</f>
        <v>0</v>
      </c>
      <c r="J104" s="528"/>
      <c r="K104" s="529"/>
      <c r="L104" s="529"/>
      <c r="M104" s="529"/>
      <c r="N104" s="529"/>
      <c r="O104" s="529"/>
      <c r="P104" s="529"/>
      <c r="Q104" s="529"/>
      <c r="R104" s="529"/>
      <c r="S104" s="529"/>
      <c r="T104" s="530"/>
    </row>
    <row r="105" spans="1:21">
      <c r="A105" s="555"/>
      <c r="B105" s="556"/>
      <c r="C105" s="551">
        <v>0</v>
      </c>
      <c r="D105" s="552"/>
      <c r="E105" s="553"/>
      <c r="F105" s="554"/>
      <c r="G105" t="b">
        <f t="shared" si="6"/>
        <v>0</v>
      </c>
      <c r="H105">
        <f t="shared" si="7"/>
        <v>0</v>
      </c>
      <c r="J105" s="528"/>
      <c r="K105" s="529"/>
      <c r="L105" s="529"/>
      <c r="M105" s="529"/>
      <c r="N105" s="529"/>
      <c r="O105" s="529"/>
      <c r="P105" s="529"/>
      <c r="Q105" s="529"/>
      <c r="R105" s="529"/>
      <c r="S105" s="529"/>
      <c r="T105" s="530"/>
    </row>
    <row r="106" spans="1:21" ht="15.75" thickBot="1">
      <c r="A106" s="555"/>
      <c r="B106" s="556"/>
      <c r="C106" s="551">
        <v>0</v>
      </c>
      <c r="D106" s="552"/>
      <c r="E106" s="553"/>
      <c r="F106" s="554"/>
      <c r="G106" t="b">
        <f t="shared" si="6"/>
        <v>0</v>
      </c>
      <c r="H106">
        <f t="shared" si="7"/>
        <v>0</v>
      </c>
      <c r="J106" s="531"/>
      <c r="K106" s="532"/>
      <c r="L106" s="532"/>
      <c r="M106" s="532"/>
      <c r="N106" s="532"/>
      <c r="O106" s="532"/>
      <c r="P106" s="532"/>
      <c r="Q106" s="532"/>
      <c r="R106" s="532"/>
      <c r="S106" s="532"/>
      <c r="T106" s="533"/>
    </row>
    <row r="107" spans="1:21">
      <c r="A107" s="555"/>
      <c r="B107" s="556"/>
      <c r="C107" s="551">
        <v>0</v>
      </c>
      <c r="D107" s="552"/>
      <c r="E107" s="553"/>
      <c r="F107" s="554"/>
      <c r="G107" t="b">
        <f t="shared" si="6"/>
        <v>0</v>
      </c>
      <c r="H107">
        <f t="shared" si="7"/>
        <v>0</v>
      </c>
    </row>
    <row r="108" spans="1:21">
      <c r="A108" s="555"/>
      <c r="B108" s="556"/>
      <c r="C108" s="551">
        <v>0</v>
      </c>
      <c r="D108" s="552"/>
      <c r="E108" s="553"/>
      <c r="F108" s="554"/>
      <c r="G108" t="b">
        <f t="shared" si="6"/>
        <v>0</v>
      </c>
      <c r="H108">
        <f t="shared" si="7"/>
        <v>0</v>
      </c>
    </row>
    <row r="109" spans="1:21">
      <c r="A109" s="555"/>
      <c r="B109" s="556"/>
      <c r="C109" s="551">
        <v>0</v>
      </c>
      <c r="D109" s="552"/>
      <c r="E109" s="553"/>
      <c r="F109" s="554"/>
      <c r="G109" t="b">
        <f t="shared" si="6"/>
        <v>0</v>
      </c>
      <c r="H109">
        <f t="shared" si="7"/>
        <v>0</v>
      </c>
    </row>
    <row r="110" spans="1:21">
      <c r="A110" s="555"/>
      <c r="B110" s="556"/>
      <c r="C110" s="551">
        <v>0</v>
      </c>
      <c r="D110" s="552"/>
      <c r="E110" s="553"/>
      <c r="F110" s="554"/>
      <c r="G110" t="b">
        <f t="shared" si="6"/>
        <v>0</v>
      </c>
      <c r="H110">
        <f t="shared" si="7"/>
        <v>0</v>
      </c>
    </row>
    <row r="111" spans="1:21">
      <c r="A111" s="555"/>
      <c r="B111" s="556"/>
      <c r="C111" s="551">
        <v>0</v>
      </c>
      <c r="D111" s="552"/>
      <c r="E111" s="553"/>
      <c r="F111" s="554"/>
      <c r="G111" t="b">
        <f t="shared" si="6"/>
        <v>0</v>
      </c>
      <c r="H111">
        <f t="shared" si="7"/>
        <v>0</v>
      </c>
    </row>
    <row r="112" spans="1:21">
      <c r="A112" s="559" t="s">
        <v>176</v>
      </c>
      <c r="B112" s="560"/>
      <c r="C112" s="561">
        <f>SUM(C103:D111)</f>
        <v>0</v>
      </c>
      <c r="D112" s="562"/>
      <c r="E112" s="561">
        <f>IF(F96="NO","Ineligible",MIN(H95,SUM(H103:H111)))</f>
        <v>0</v>
      </c>
      <c r="F112" s="562"/>
    </row>
    <row r="113" spans="1:21">
      <c r="A113" s="5"/>
      <c r="F113" s="3"/>
    </row>
    <row r="114" spans="1:21">
      <c r="A114" s="87" t="s">
        <v>196</v>
      </c>
      <c r="B114" s="57"/>
      <c r="C114" s="57"/>
      <c r="D114" s="57"/>
      <c r="E114" s="57"/>
      <c r="F114" s="19"/>
      <c r="G114" s="1"/>
      <c r="H114" s="1"/>
    </row>
    <row r="115" spans="1:21">
      <c r="A115" s="542" t="str">
        <f>IF($E$25="Ineligible", "Event not eligible for A&amp;S Funding",IF($E$25&gt;0,IF($E$25=$H$8,"Approved up to the cap for this event, based on the expected student attendance.","Approved based on the request and based on SG Standards for this fiscal year."),""))</f>
        <v/>
      </c>
      <c r="B115" s="543"/>
      <c r="C115" s="543"/>
      <c r="D115" s="543"/>
      <c r="E115" s="543"/>
      <c r="F115" s="544"/>
      <c r="G115" s="1"/>
      <c r="H115" s="1"/>
    </row>
    <row r="116" spans="1:21">
      <c r="A116" s="545"/>
      <c r="B116" s="546"/>
      <c r="C116" s="546"/>
      <c r="D116" s="546"/>
      <c r="E116" s="546"/>
      <c r="F116" s="547"/>
      <c r="G116" s="1"/>
      <c r="H116" s="1"/>
    </row>
    <row r="117" spans="1:21" ht="15.75" thickBot="1">
      <c r="A117" s="548"/>
      <c r="B117" s="549"/>
      <c r="C117" s="549"/>
      <c r="D117" s="549"/>
      <c r="E117" s="549"/>
      <c r="F117" s="550"/>
      <c r="G117" s="1"/>
      <c r="H117" s="1"/>
    </row>
    <row r="118" spans="1:21" ht="15.75">
      <c r="A118" s="172" t="s">
        <v>119</v>
      </c>
      <c r="B118" s="170"/>
      <c r="C118" s="170"/>
      <c r="D118" s="170"/>
      <c r="E118" s="170"/>
      <c r="F118" s="173"/>
      <c r="G118" s="113"/>
      <c r="H118" s="1"/>
      <c r="J118" s="534" t="s">
        <v>206</v>
      </c>
      <c r="K118" s="534"/>
      <c r="L118" s="534"/>
      <c r="M118" s="534"/>
      <c r="N118" s="534"/>
      <c r="O118" s="534"/>
      <c r="P118" s="534"/>
      <c r="Q118" s="534"/>
      <c r="R118" s="534"/>
      <c r="S118" s="534"/>
      <c r="T118" s="534"/>
      <c r="U118" s="201"/>
    </row>
    <row r="119" spans="1:21" ht="15.75">
      <c r="A119" s="168" t="s">
        <v>178</v>
      </c>
      <c r="B119" s="112"/>
      <c r="C119" s="112"/>
      <c r="D119" s="112"/>
      <c r="E119" s="112"/>
      <c r="F119" s="169"/>
      <c r="G119" s="112"/>
      <c r="H119" s="112"/>
      <c r="J119" s="534"/>
      <c r="K119" s="534"/>
      <c r="L119" s="534"/>
      <c r="M119" s="534"/>
      <c r="N119" s="534"/>
      <c r="O119" s="534"/>
      <c r="P119" s="534"/>
      <c r="Q119" s="534"/>
      <c r="R119" s="534"/>
      <c r="S119" s="534"/>
      <c r="T119" s="534"/>
      <c r="U119" s="201"/>
    </row>
    <row r="120" spans="1:21" ht="16.5" thickBot="1">
      <c r="A120" s="184" t="s">
        <v>121</v>
      </c>
      <c r="B120" s="171"/>
      <c r="C120" s="171"/>
      <c r="D120" s="171"/>
      <c r="E120" s="171"/>
      <c r="F120" s="175"/>
      <c r="G120" s="164"/>
      <c r="H120" s="151"/>
      <c r="J120" s="534"/>
      <c r="K120" s="534"/>
      <c r="L120" s="534"/>
      <c r="M120" s="534"/>
      <c r="N120" s="534"/>
      <c r="O120" s="534"/>
      <c r="P120" s="534"/>
      <c r="Q120" s="534"/>
      <c r="R120" s="534"/>
      <c r="S120" s="534"/>
      <c r="T120" s="534"/>
      <c r="U120" s="201"/>
    </row>
    <row r="121" spans="1:21" ht="16.5" thickBot="1">
      <c r="A121" s="237"/>
      <c r="B121" s="176"/>
      <c r="C121" s="176"/>
      <c r="D121" s="176"/>
      <c r="E121" s="176"/>
      <c r="F121" s="177"/>
      <c r="G121" s="1"/>
      <c r="H121" s="1"/>
      <c r="J121" s="535"/>
      <c r="K121" s="535"/>
      <c r="L121" s="535"/>
      <c r="M121" s="535"/>
      <c r="N121" s="535"/>
      <c r="O121" s="535"/>
      <c r="P121" s="535"/>
      <c r="Q121" s="535"/>
      <c r="R121" s="535"/>
      <c r="S121" s="535"/>
      <c r="T121" s="535"/>
      <c r="U121" s="201"/>
    </row>
    <row r="122" spans="1:21" ht="16.5" thickBot="1">
      <c r="A122" s="490" t="s">
        <v>207</v>
      </c>
      <c r="B122" s="491"/>
      <c r="C122" s="491"/>
      <c r="D122" s="491"/>
      <c r="E122" s="491"/>
      <c r="F122" s="492"/>
      <c r="G122" s="1"/>
      <c r="H122" s="1"/>
      <c r="J122" s="484" t="s">
        <v>128</v>
      </c>
      <c r="K122" s="485"/>
      <c r="L122" s="485"/>
      <c r="M122" s="485"/>
      <c r="N122" s="485"/>
      <c r="O122" s="485"/>
      <c r="P122" s="485"/>
      <c r="Q122" s="485"/>
      <c r="R122" s="485"/>
      <c r="S122" s="485"/>
      <c r="T122" s="486"/>
      <c r="U122" s="201"/>
    </row>
    <row r="123" spans="1:21" ht="16.5" thickTop="1">
      <c r="A123" s="104" t="s">
        <v>181</v>
      </c>
      <c r="B123" s="569"/>
      <c r="C123" s="570"/>
      <c r="D123" s="570"/>
      <c r="E123" s="570"/>
      <c r="F123" s="571"/>
      <c r="G123" s="1"/>
      <c r="H123" s="1"/>
      <c r="J123" s="487"/>
      <c r="K123" s="488"/>
      <c r="L123" s="488"/>
      <c r="M123" s="488"/>
      <c r="N123" s="488"/>
      <c r="O123" s="488"/>
      <c r="P123" s="488"/>
      <c r="Q123" s="488"/>
      <c r="R123" s="488"/>
      <c r="S123" s="488"/>
      <c r="T123" s="489"/>
      <c r="U123" s="201"/>
    </row>
    <row r="124" spans="1:21" ht="16.5" thickBot="1">
      <c r="A124" s="309" t="s">
        <v>182</v>
      </c>
      <c r="B124" s="198"/>
      <c r="C124" s="572" t="s">
        <v>183</v>
      </c>
      <c r="D124" s="573"/>
      <c r="E124" s="574"/>
      <c r="F124" s="13"/>
      <c r="G124" s="56">
        <f>DOCUMENTATION!L11</f>
        <v>0</v>
      </c>
      <c r="H124" s="17">
        <f>MIN(1800,IF($G$124&lt;200,$G$124*6,($G$124-200)*3+1200))</f>
        <v>0</v>
      </c>
      <c r="J124" s="536"/>
      <c r="K124" s="537"/>
      <c r="L124" s="537"/>
      <c r="M124" s="537"/>
      <c r="N124" s="537"/>
      <c r="O124" s="537"/>
      <c r="P124" s="537"/>
      <c r="Q124" s="537"/>
      <c r="R124" s="537"/>
      <c r="S124" s="537"/>
      <c r="T124" s="538"/>
      <c r="U124" s="201"/>
    </row>
    <row r="125" spans="1:21" ht="16.5" thickBot="1">
      <c r="A125" s="11" t="s">
        <v>184</v>
      </c>
      <c r="B125" s="25"/>
      <c r="C125" s="572" t="s">
        <v>185</v>
      </c>
      <c r="D125" s="575"/>
      <c r="E125" s="575"/>
      <c r="F125" s="218"/>
      <c r="G125" s="1"/>
      <c r="H125" s="1"/>
      <c r="J125" s="493" t="s">
        <v>133</v>
      </c>
      <c r="K125" s="494"/>
      <c r="L125" s="494"/>
      <c r="M125" s="494"/>
      <c r="N125" s="494"/>
      <c r="O125" s="494"/>
      <c r="P125" s="494"/>
      <c r="Q125" s="494"/>
      <c r="R125" s="494"/>
      <c r="S125" s="494"/>
      <c r="T125" s="495"/>
      <c r="U125" s="201"/>
    </row>
    <row r="126" spans="1:21" ht="16.5" thickTop="1">
      <c r="A126" s="576" t="s">
        <v>208</v>
      </c>
      <c r="B126" s="577"/>
      <c r="C126" s="577"/>
      <c r="D126" s="577"/>
      <c r="E126" s="578"/>
      <c r="F126" s="308" t="s">
        <v>187</v>
      </c>
      <c r="G126" s="1"/>
      <c r="H126" s="1"/>
      <c r="J126" s="496"/>
      <c r="K126" s="497"/>
      <c r="L126" s="497"/>
      <c r="M126" s="497"/>
      <c r="N126" s="497"/>
      <c r="O126" s="497"/>
      <c r="P126" s="497"/>
      <c r="Q126" s="497"/>
      <c r="R126" s="497"/>
      <c r="S126" s="497"/>
      <c r="T126" s="498"/>
      <c r="U126" s="201"/>
    </row>
    <row r="127" spans="1:21" ht="16.5" customHeight="1" thickBot="1">
      <c r="A127" s="579" t="s">
        <v>188</v>
      </c>
      <c r="B127" s="580"/>
      <c r="C127" s="580"/>
      <c r="D127" s="580"/>
      <c r="E127" s="581"/>
      <c r="F127" s="213"/>
      <c r="G127" s="1"/>
      <c r="H127" s="1"/>
      <c r="J127" s="499"/>
      <c r="K127" s="500"/>
      <c r="L127" s="500"/>
      <c r="M127" s="500"/>
      <c r="N127" s="500"/>
      <c r="O127" s="500"/>
      <c r="P127" s="500"/>
      <c r="Q127" s="500"/>
      <c r="R127" s="500"/>
      <c r="S127" s="500"/>
      <c r="T127" s="501"/>
      <c r="U127" s="201"/>
    </row>
    <row r="128" spans="1:21" ht="15.75" customHeight="1">
      <c r="A128" s="579" t="s">
        <v>189</v>
      </c>
      <c r="B128" s="580"/>
      <c r="C128" s="580"/>
      <c r="D128" s="580"/>
      <c r="E128" s="581"/>
      <c r="F128" s="213"/>
      <c r="G128" s="1"/>
      <c r="H128" s="1"/>
      <c r="U128" s="201"/>
    </row>
    <row r="129" spans="1:21" ht="16.5" customHeight="1" thickBot="1">
      <c r="A129" s="579" t="s">
        <v>190</v>
      </c>
      <c r="B129" s="580"/>
      <c r="C129" s="580"/>
      <c r="D129" s="580"/>
      <c r="E129" s="581"/>
      <c r="F129" s="213"/>
      <c r="G129" s="1"/>
      <c r="H129" s="1"/>
      <c r="U129" s="202"/>
    </row>
    <row r="130" spans="1:21" ht="16.5" customHeight="1">
      <c r="A130" s="8"/>
      <c r="F130" s="3"/>
      <c r="G130" s="1"/>
      <c r="H130" s="1"/>
      <c r="J130" s="525" t="s">
        <v>191</v>
      </c>
      <c r="K130" s="526"/>
      <c r="L130" s="526"/>
      <c r="M130" s="526"/>
      <c r="N130" s="526"/>
      <c r="O130" s="526"/>
      <c r="P130" s="526"/>
      <c r="Q130" s="526"/>
      <c r="R130" s="526"/>
      <c r="S130" s="526"/>
      <c r="T130" s="527"/>
      <c r="U130" s="202"/>
    </row>
    <row r="131" spans="1:21" ht="16.5" thickBot="1">
      <c r="A131" s="563" t="s">
        <v>192</v>
      </c>
      <c r="B131" s="564"/>
      <c r="C131" s="557" t="s">
        <v>193</v>
      </c>
      <c r="D131" s="557"/>
      <c r="E131" s="557" t="s">
        <v>194</v>
      </c>
      <c r="F131" s="558"/>
      <c r="J131" s="528"/>
      <c r="K131" s="529"/>
      <c r="L131" s="529"/>
      <c r="M131" s="529"/>
      <c r="N131" s="529"/>
      <c r="O131" s="529"/>
      <c r="P131" s="529"/>
      <c r="Q131" s="529"/>
      <c r="R131" s="529"/>
      <c r="S131" s="529"/>
      <c r="T131" s="530"/>
      <c r="U131" s="201"/>
    </row>
    <row r="132" spans="1:21" ht="15.75" thickTop="1">
      <c r="A132" s="555"/>
      <c r="B132" s="556"/>
      <c r="C132" s="565">
        <v>0</v>
      </c>
      <c r="D132" s="566"/>
      <c r="E132" s="567"/>
      <c r="F132" s="568"/>
      <c r="G132" t="b">
        <f>IF(E132="Yes",TRUE,FALSE)</f>
        <v>0</v>
      </c>
      <c r="H132">
        <f>IF(G132,C132,0)</f>
        <v>0</v>
      </c>
      <c r="J132" s="528"/>
      <c r="K132" s="529"/>
      <c r="L132" s="529"/>
      <c r="M132" s="529"/>
      <c r="N132" s="529"/>
      <c r="O132" s="529"/>
      <c r="P132" s="529"/>
      <c r="Q132" s="529"/>
      <c r="R132" s="529"/>
      <c r="S132" s="529"/>
      <c r="T132" s="530"/>
    </row>
    <row r="133" spans="1:21">
      <c r="A133" s="555"/>
      <c r="B133" s="556"/>
      <c r="C133" s="551">
        <v>0</v>
      </c>
      <c r="D133" s="552"/>
      <c r="E133" s="553"/>
      <c r="F133" s="554"/>
      <c r="G133" t="b">
        <f t="shared" ref="G133:G140" si="8">IF(E133="Yes",TRUE,FALSE)</f>
        <v>0</v>
      </c>
      <c r="H133">
        <f t="shared" ref="H133:H140" si="9">IF(G133,C133,0)</f>
        <v>0</v>
      </c>
      <c r="J133" s="528"/>
      <c r="K133" s="529"/>
      <c r="L133" s="529"/>
      <c r="M133" s="529"/>
      <c r="N133" s="529"/>
      <c r="O133" s="529"/>
      <c r="P133" s="529"/>
      <c r="Q133" s="529"/>
      <c r="R133" s="529"/>
      <c r="S133" s="529"/>
      <c r="T133" s="530"/>
    </row>
    <row r="134" spans="1:21">
      <c r="A134" s="555"/>
      <c r="B134" s="556"/>
      <c r="C134" s="551">
        <v>0</v>
      </c>
      <c r="D134" s="552"/>
      <c r="E134" s="553"/>
      <c r="F134" s="554"/>
      <c r="G134" t="b">
        <f t="shared" si="8"/>
        <v>0</v>
      </c>
      <c r="H134">
        <f t="shared" si="9"/>
        <v>0</v>
      </c>
      <c r="J134" s="528"/>
      <c r="K134" s="529"/>
      <c r="L134" s="529"/>
      <c r="M134" s="529"/>
      <c r="N134" s="529"/>
      <c r="O134" s="529"/>
      <c r="P134" s="529"/>
      <c r="Q134" s="529"/>
      <c r="R134" s="529"/>
      <c r="S134" s="529"/>
      <c r="T134" s="530"/>
    </row>
    <row r="135" spans="1:21" ht="15.75" thickBot="1">
      <c r="A135" s="555"/>
      <c r="B135" s="556"/>
      <c r="C135" s="551">
        <v>0</v>
      </c>
      <c r="D135" s="552"/>
      <c r="E135" s="553"/>
      <c r="F135" s="554"/>
      <c r="G135" t="b">
        <f t="shared" si="8"/>
        <v>0</v>
      </c>
      <c r="H135">
        <f t="shared" si="9"/>
        <v>0</v>
      </c>
      <c r="J135" s="531"/>
      <c r="K135" s="532"/>
      <c r="L135" s="532"/>
      <c r="M135" s="532"/>
      <c r="N135" s="532"/>
      <c r="O135" s="532"/>
      <c r="P135" s="532"/>
      <c r="Q135" s="532"/>
      <c r="R135" s="532"/>
      <c r="S135" s="532"/>
      <c r="T135" s="533"/>
    </row>
    <row r="136" spans="1:21">
      <c r="A136" s="555"/>
      <c r="B136" s="556"/>
      <c r="C136" s="551">
        <v>0</v>
      </c>
      <c r="D136" s="552"/>
      <c r="E136" s="553"/>
      <c r="F136" s="554"/>
      <c r="G136" t="b">
        <f t="shared" si="8"/>
        <v>0</v>
      </c>
      <c r="H136">
        <f t="shared" si="9"/>
        <v>0</v>
      </c>
    </row>
    <row r="137" spans="1:21">
      <c r="A137" s="555"/>
      <c r="B137" s="556"/>
      <c r="C137" s="551">
        <v>0</v>
      </c>
      <c r="D137" s="552"/>
      <c r="E137" s="553"/>
      <c r="F137" s="554"/>
      <c r="G137" t="b">
        <f t="shared" si="8"/>
        <v>0</v>
      </c>
      <c r="H137">
        <f t="shared" si="9"/>
        <v>0</v>
      </c>
    </row>
    <row r="138" spans="1:21">
      <c r="A138" s="555"/>
      <c r="B138" s="556"/>
      <c r="C138" s="551">
        <v>0</v>
      </c>
      <c r="D138" s="552"/>
      <c r="E138" s="553"/>
      <c r="F138" s="554"/>
      <c r="G138" t="b">
        <f t="shared" si="8"/>
        <v>0</v>
      </c>
      <c r="H138">
        <f t="shared" si="9"/>
        <v>0</v>
      </c>
    </row>
    <row r="139" spans="1:21">
      <c r="A139" s="555"/>
      <c r="B139" s="556"/>
      <c r="C139" s="551">
        <v>0</v>
      </c>
      <c r="D139" s="552"/>
      <c r="E139" s="553"/>
      <c r="F139" s="554"/>
      <c r="G139" t="b">
        <f t="shared" si="8"/>
        <v>0</v>
      </c>
      <c r="H139">
        <f t="shared" si="9"/>
        <v>0</v>
      </c>
    </row>
    <row r="140" spans="1:21">
      <c r="A140" s="555"/>
      <c r="B140" s="556"/>
      <c r="C140" s="551">
        <v>0</v>
      </c>
      <c r="D140" s="552"/>
      <c r="E140" s="553"/>
      <c r="F140" s="554"/>
      <c r="G140" t="b">
        <f t="shared" si="8"/>
        <v>0</v>
      </c>
      <c r="H140">
        <f t="shared" si="9"/>
        <v>0</v>
      </c>
    </row>
    <row r="141" spans="1:21">
      <c r="A141" s="559" t="s">
        <v>176</v>
      </c>
      <c r="B141" s="560"/>
      <c r="C141" s="561">
        <f>SUM(C132:D140)</f>
        <v>0</v>
      </c>
      <c r="D141" s="562"/>
      <c r="E141" s="561">
        <f>IF(F125="NO","Ineligible",MIN(H124,SUM(H132:H140)))</f>
        <v>0</v>
      </c>
      <c r="F141" s="562"/>
    </row>
    <row r="142" spans="1:21">
      <c r="A142" s="5"/>
      <c r="F142" s="3"/>
    </row>
    <row r="143" spans="1:21">
      <c r="A143" s="87" t="s">
        <v>196</v>
      </c>
      <c r="B143" s="57"/>
      <c r="C143" s="57"/>
      <c r="D143" s="57"/>
      <c r="E143" s="57"/>
      <c r="F143" s="19"/>
      <c r="G143" s="1"/>
      <c r="H143" s="1"/>
    </row>
    <row r="144" spans="1:21">
      <c r="A144" s="542" t="str">
        <f>IF($E$25="Ineligible", "Event not eligible for A&amp;S Funding",IF($E$25&gt;0,IF($E$25=$H$8,"Approved up to the cap for this event, based on the expected student attendance.","Approved based on the request and based on SG Standards for this fiscal year."),""))</f>
        <v/>
      </c>
      <c r="B144" s="543"/>
      <c r="C144" s="543"/>
      <c r="D144" s="543"/>
      <c r="E144" s="543"/>
      <c r="F144" s="544"/>
      <c r="G144" s="1"/>
      <c r="H144" s="1"/>
    </row>
    <row r="145" spans="1:21">
      <c r="A145" s="545"/>
      <c r="B145" s="546"/>
      <c r="C145" s="546"/>
      <c r="D145" s="546"/>
      <c r="E145" s="546"/>
      <c r="F145" s="547"/>
      <c r="G145" s="1"/>
      <c r="H145" s="1"/>
    </row>
    <row r="146" spans="1:21" ht="15.75" thickBot="1">
      <c r="A146" s="548"/>
      <c r="B146" s="549"/>
      <c r="C146" s="549"/>
      <c r="D146" s="549"/>
      <c r="E146" s="549"/>
      <c r="F146" s="550"/>
      <c r="G146" s="1"/>
      <c r="H146" s="1"/>
    </row>
    <row r="147" spans="1:21" ht="15.75">
      <c r="A147" s="172" t="s">
        <v>119</v>
      </c>
      <c r="B147" s="170"/>
      <c r="C147" s="170"/>
      <c r="D147" s="170"/>
      <c r="E147" s="170"/>
      <c r="F147" s="173"/>
      <c r="G147" s="113"/>
      <c r="H147" s="1"/>
      <c r="J147" s="534" t="s">
        <v>209</v>
      </c>
      <c r="K147" s="534"/>
      <c r="L147" s="534"/>
      <c r="M147" s="534"/>
      <c r="N147" s="534"/>
      <c r="O147" s="534"/>
      <c r="P147" s="534"/>
      <c r="Q147" s="534"/>
      <c r="R147" s="534"/>
      <c r="S147" s="534"/>
      <c r="T147" s="534"/>
      <c r="U147" s="201"/>
    </row>
    <row r="148" spans="1:21" ht="15.75">
      <c r="A148" s="168" t="s">
        <v>178</v>
      </c>
      <c r="B148" s="112"/>
      <c r="C148" s="112"/>
      <c r="D148" s="112"/>
      <c r="E148" s="112"/>
      <c r="F148" s="169"/>
      <c r="G148" s="112"/>
      <c r="H148" s="112"/>
      <c r="J148" s="534"/>
      <c r="K148" s="534"/>
      <c r="L148" s="534"/>
      <c r="M148" s="534"/>
      <c r="N148" s="534"/>
      <c r="O148" s="534"/>
      <c r="P148" s="534"/>
      <c r="Q148" s="534"/>
      <c r="R148" s="534"/>
      <c r="S148" s="534"/>
      <c r="T148" s="534"/>
      <c r="U148" s="201"/>
    </row>
    <row r="149" spans="1:21" ht="16.5" thickBot="1">
      <c r="A149" s="184" t="s">
        <v>121</v>
      </c>
      <c r="B149" s="171"/>
      <c r="C149" s="171"/>
      <c r="D149" s="171"/>
      <c r="E149" s="171"/>
      <c r="F149" s="175"/>
      <c r="G149" s="164"/>
      <c r="H149" s="151"/>
      <c r="J149" s="534"/>
      <c r="K149" s="534"/>
      <c r="L149" s="534"/>
      <c r="M149" s="534"/>
      <c r="N149" s="534"/>
      <c r="O149" s="534"/>
      <c r="P149" s="534"/>
      <c r="Q149" s="534"/>
      <c r="R149" s="534"/>
      <c r="S149" s="534"/>
      <c r="T149" s="534"/>
      <c r="U149" s="201"/>
    </row>
    <row r="150" spans="1:21" ht="16.5" thickBot="1">
      <c r="A150" s="237"/>
      <c r="B150" s="176"/>
      <c r="C150" s="176"/>
      <c r="D150" s="176"/>
      <c r="E150" s="176"/>
      <c r="F150" s="177"/>
      <c r="G150" s="1"/>
      <c r="H150" s="1"/>
      <c r="J150" s="535"/>
      <c r="K150" s="535"/>
      <c r="L150" s="535"/>
      <c r="M150" s="535"/>
      <c r="N150" s="535"/>
      <c r="O150" s="535"/>
      <c r="P150" s="535"/>
      <c r="Q150" s="535"/>
      <c r="R150" s="535"/>
      <c r="S150" s="535"/>
      <c r="T150" s="535"/>
      <c r="U150" s="201"/>
    </row>
    <row r="151" spans="1:21" ht="16.5" thickBot="1">
      <c r="A151" s="490" t="s">
        <v>210</v>
      </c>
      <c r="B151" s="491"/>
      <c r="C151" s="491"/>
      <c r="D151" s="491"/>
      <c r="E151" s="491"/>
      <c r="F151" s="492"/>
      <c r="G151" s="1"/>
      <c r="H151" s="1"/>
      <c r="J151" s="484" t="s">
        <v>128</v>
      </c>
      <c r="K151" s="485"/>
      <c r="L151" s="485"/>
      <c r="M151" s="485"/>
      <c r="N151" s="485"/>
      <c r="O151" s="485"/>
      <c r="P151" s="485"/>
      <c r="Q151" s="485"/>
      <c r="R151" s="485"/>
      <c r="S151" s="485"/>
      <c r="T151" s="486"/>
      <c r="U151" s="201"/>
    </row>
    <row r="152" spans="1:21" ht="16.5" thickTop="1">
      <c r="A152" s="104" t="s">
        <v>181</v>
      </c>
      <c r="B152" s="569"/>
      <c r="C152" s="570"/>
      <c r="D152" s="570"/>
      <c r="E152" s="570"/>
      <c r="F152" s="571"/>
      <c r="G152" s="1"/>
      <c r="H152" s="1"/>
      <c r="J152" s="487"/>
      <c r="K152" s="488"/>
      <c r="L152" s="488"/>
      <c r="M152" s="488"/>
      <c r="N152" s="488"/>
      <c r="O152" s="488"/>
      <c r="P152" s="488"/>
      <c r="Q152" s="488"/>
      <c r="R152" s="488"/>
      <c r="S152" s="488"/>
      <c r="T152" s="489"/>
      <c r="U152" s="201"/>
    </row>
    <row r="153" spans="1:21" ht="16.5" thickBot="1">
      <c r="A153" s="309" t="s">
        <v>182</v>
      </c>
      <c r="B153" s="198"/>
      <c r="C153" s="572" t="s">
        <v>183</v>
      </c>
      <c r="D153" s="573"/>
      <c r="E153" s="574"/>
      <c r="F153" s="13"/>
      <c r="G153" s="56">
        <f>DOCUMENTATION!L12</f>
        <v>0</v>
      </c>
      <c r="H153" s="17">
        <f>MIN(1800,IF($G$153&lt;200,$G$153*6,($G$153-200)*3+1200))</f>
        <v>0</v>
      </c>
      <c r="J153" s="536"/>
      <c r="K153" s="537"/>
      <c r="L153" s="537"/>
      <c r="M153" s="537"/>
      <c r="N153" s="537"/>
      <c r="O153" s="537"/>
      <c r="P153" s="537"/>
      <c r="Q153" s="537"/>
      <c r="R153" s="537"/>
      <c r="S153" s="537"/>
      <c r="T153" s="538"/>
      <c r="U153" s="201"/>
    </row>
    <row r="154" spans="1:21" ht="16.5" thickBot="1">
      <c r="A154" s="11" t="s">
        <v>184</v>
      </c>
      <c r="B154" s="25"/>
      <c r="C154" s="572" t="s">
        <v>185</v>
      </c>
      <c r="D154" s="575"/>
      <c r="E154" s="575"/>
      <c r="F154" s="218"/>
      <c r="G154" s="1"/>
      <c r="H154" s="1"/>
      <c r="J154" s="493" t="s">
        <v>133</v>
      </c>
      <c r="K154" s="494"/>
      <c r="L154" s="494"/>
      <c r="M154" s="494"/>
      <c r="N154" s="494"/>
      <c r="O154" s="494"/>
      <c r="P154" s="494"/>
      <c r="Q154" s="494"/>
      <c r="R154" s="494"/>
      <c r="S154" s="494"/>
      <c r="T154" s="495"/>
      <c r="U154" s="201"/>
    </row>
    <row r="155" spans="1:21" ht="16.5" thickTop="1">
      <c r="A155" s="576" t="s">
        <v>211</v>
      </c>
      <c r="B155" s="577"/>
      <c r="C155" s="577"/>
      <c r="D155" s="577"/>
      <c r="E155" s="578"/>
      <c r="F155" s="308" t="s">
        <v>187</v>
      </c>
      <c r="G155" s="1"/>
      <c r="H155" s="1"/>
      <c r="J155" s="496"/>
      <c r="K155" s="497"/>
      <c r="L155" s="497"/>
      <c r="M155" s="497"/>
      <c r="N155" s="497"/>
      <c r="O155" s="497"/>
      <c r="P155" s="497"/>
      <c r="Q155" s="497"/>
      <c r="R155" s="497"/>
      <c r="S155" s="497"/>
      <c r="T155" s="498"/>
      <c r="U155" s="201"/>
    </row>
    <row r="156" spans="1:21" ht="16.5" customHeight="1" thickBot="1">
      <c r="A156" s="579" t="s">
        <v>188</v>
      </c>
      <c r="B156" s="580"/>
      <c r="C156" s="580"/>
      <c r="D156" s="580"/>
      <c r="E156" s="581"/>
      <c r="F156" s="213"/>
      <c r="G156" s="1"/>
      <c r="H156" s="1"/>
      <c r="J156" s="499"/>
      <c r="K156" s="500"/>
      <c r="L156" s="500"/>
      <c r="M156" s="500"/>
      <c r="N156" s="500"/>
      <c r="O156" s="500"/>
      <c r="P156" s="500"/>
      <c r="Q156" s="500"/>
      <c r="R156" s="500"/>
      <c r="S156" s="500"/>
      <c r="T156" s="501"/>
      <c r="U156" s="201"/>
    </row>
    <row r="157" spans="1:21" ht="15.75" customHeight="1">
      <c r="A157" s="579" t="s">
        <v>189</v>
      </c>
      <c r="B157" s="580"/>
      <c r="C157" s="580"/>
      <c r="D157" s="580"/>
      <c r="E157" s="581"/>
      <c r="F157" s="213"/>
      <c r="G157" s="1"/>
      <c r="H157" s="1"/>
      <c r="U157" s="201"/>
    </row>
    <row r="158" spans="1:21" ht="16.5" customHeight="1" thickBot="1">
      <c r="A158" s="579" t="s">
        <v>190</v>
      </c>
      <c r="B158" s="580"/>
      <c r="C158" s="580"/>
      <c r="D158" s="580"/>
      <c r="E158" s="581"/>
      <c r="F158" s="213"/>
      <c r="G158" s="1"/>
      <c r="H158" s="1"/>
      <c r="U158" s="202"/>
    </row>
    <row r="159" spans="1:21" ht="16.5" customHeight="1">
      <c r="A159" s="8"/>
      <c r="F159" s="3"/>
      <c r="G159" s="1"/>
      <c r="H159" s="1"/>
      <c r="J159" s="525" t="s">
        <v>191</v>
      </c>
      <c r="K159" s="526"/>
      <c r="L159" s="526"/>
      <c r="M159" s="526"/>
      <c r="N159" s="526"/>
      <c r="O159" s="526"/>
      <c r="P159" s="526"/>
      <c r="Q159" s="526"/>
      <c r="R159" s="526"/>
      <c r="S159" s="526"/>
      <c r="T159" s="527"/>
      <c r="U159" s="202"/>
    </row>
    <row r="160" spans="1:21" ht="16.5" thickBot="1">
      <c r="A160" s="563" t="s">
        <v>192</v>
      </c>
      <c r="B160" s="564"/>
      <c r="C160" s="557" t="s">
        <v>193</v>
      </c>
      <c r="D160" s="557"/>
      <c r="E160" s="557" t="s">
        <v>194</v>
      </c>
      <c r="F160" s="558"/>
      <c r="J160" s="528"/>
      <c r="K160" s="529"/>
      <c r="L160" s="529"/>
      <c r="M160" s="529"/>
      <c r="N160" s="529"/>
      <c r="O160" s="529"/>
      <c r="P160" s="529"/>
      <c r="Q160" s="529"/>
      <c r="R160" s="529"/>
      <c r="S160" s="529"/>
      <c r="T160" s="530"/>
      <c r="U160" s="201"/>
    </row>
    <row r="161" spans="1:21" ht="15.75" thickTop="1">
      <c r="A161" s="555"/>
      <c r="B161" s="556"/>
      <c r="C161" s="565">
        <v>0</v>
      </c>
      <c r="D161" s="566"/>
      <c r="E161" s="567"/>
      <c r="F161" s="568"/>
      <c r="G161" t="b">
        <f>IF(E161="Yes",TRUE,FALSE)</f>
        <v>0</v>
      </c>
      <c r="H161">
        <f>IF(G161,C161,0)</f>
        <v>0</v>
      </c>
      <c r="J161" s="528"/>
      <c r="K161" s="529"/>
      <c r="L161" s="529"/>
      <c r="M161" s="529"/>
      <c r="N161" s="529"/>
      <c r="O161" s="529"/>
      <c r="P161" s="529"/>
      <c r="Q161" s="529"/>
      <c r="R161" s="529"/>
      <c r="S161" s="529"/>
      <c r="T161" s="530"/>
    </row>
    <row r="162" spans="1:21">
      <c r="A162" s="555"/>
      <c r="B162" s="556"/>
      <c r="C162" s="551">
        <v>0</v>
      </c>
      <c r="D162" s="552"/>
      <c r="E162" s="553"/>
      <c r="F162" s="554"/>
      <c r="G162" t="b">
        <f t="shared" ref="G162:G169" si="10">IF(E162="Yes",TRUE,FALSE)</f>
        <v>0</v>
      </c>
      <c r="H162">
        <f t="shared" ref="H162:H169" si="11">IF(G162,C162,0)</f>
        <v>0</v>
      </c>
      <c r="J162" s="528"/>
      <c r="K162" s="529"/>
      <c r="L162" s="529"/>
      <c r="M162" s="529"/>
      <c r="N162" s="529"/>
      <c r="O162" s="529"/>
      <c r="P162" s="529"/>
      <c r="Q162" s="529"/>
      <c r="R162" s="529"/>
      <c r="S162" s="529"/>
      <c r="T162" s="530"/>
    </row>
    <row r="163" spans="1:21">
      <c r="A163" s="555"/>
      <c r="B163" s="556"/>
      <c r="C163" s="551">
        <v>0</v>
      </c>
      <c r="D163" s="552"/>
      <c r="E163" s="553"/>
      <c r="F163" s="554"/>
      <c r="G163" t="b">
        <f t="shared" si="10"/>
        <v>0</v>
      </c>
      <c r="H163">
        <f t="shared" si="11"/>
        <v>0</v>
      </c>
      <c r="J163" s="528"/>
      <c r="K163" s="529"/>
      <c r="L163" s="529"/>
      <c r="M163" s="529"/>
      <c r="N163" s="529"/>
      <c r="O163" s="529"/>
      <c r="P163" s="529"/>
      <c r="Q163" s="529"/>
      <c r="R163" s="529"/>
      <c r="S163" s="529"/>
      <c r="T163" s="530"/>
    </row>
    <row r="164" spans="1:21" ht="15.75" thickBot="1">
      <c r="A164" s="555"/>
      <c r="B164" s="556"/>
      <c r="C164" s="551">
        <v>0</v>
      </c>
      <c r="D164" s="552"/>
      <c r="E164" s="553"/>
      <c r="F164" s="554"/>
      <c r="G164" t="b">
        <f t="shared" si="10"/>
        <v>0</v>
      </c>
      <c r="H164">
        <f t="shared" si="11"/>
        <v>0</v>
      </c>
      <c r="J164" s="531"/>
      <c r="K164" s="532"/>
      <c r="L164" s="532"/>
      <c r="M164" s="532"/>
      <c r="N164" s="532"/>
      <c r="O164" s="532"/>
      <c r="P164" s="532"/>
      <c r="Q164" s="532"/>
      <c r="R164" s="532"/>
      <c r="S164" s="532"/>
      <c r="T164" s="533"/>
    </row>
    <row r="165" spans="1:21">
      <c r="A165" s="555"/>
      <c r="B165" s="556"/>
      <c r="C165" s="551">
        <v>0</v>
      </c>
      <c r="D165" s="552"/>
      <c r="E165" s="553"/>
      <c r="F165" s="554"/>
      <c r="G165" t="b">
        <f t="shared" si="10"/>
        <v>0</v>
      </c>
      <c r="H165">
        <f t="shared" si="11"/>
        <v>0</v>
      </c>
    </row>
    <row r="166" spans="1:21">
      <c r="A166" s="555"/>
      <c r="B166" s="556"/>
      <c r="C166" s="551">
        <v>0</v>
      </c>
      <c r="D166" s="552"/>
      <c r="E166" s="553"/>
      <c r="F166" s="554"/>
      <c r="G166" t="b">
        <f t="shared" si="10"/>
        <v>0</v>
      </c>
      <c r="H166">
        <f t="shared" si="11"/>
        <v>0</v>
      </c>
    </row>
    <row r="167" spans="1:21">
      <c r="A167" s="555"/>
      <c r="B167" s="556"/>
      <c r="C167" s="551">
        <v>0</v>
      </c>
      <c r="D167" s="552"/>
      <c r="E167" s="553"/>
      <c r="F167" s="554"/>
      <c r="G167" t="b">
        <f t="shared" si="10"/>
        <v>0</v>
      </c>
      <c r="H167">
        <f t="shared" si="11"/>
        <v>0</v>
      </c>
    </row>
    <row r="168" spans="1:21">
      <c r="A168" s="555"/>
      <c r="B168" s="556"/>
      <c r="C168" s="551">
        <v>0</v>
      </c>
      <c r="D168" s="552"/>
      <c r="E168" s="553"/>
      <c r="F168" s="554"/>
      <c r="G168" t="b">
        <f t="shared" si="10"/>
        <v>0</v>
      </c>
      <c r="H168">
        <f t="shared" si="11"/>
        <v>0</v>
      </c>
    </row>
    <row r="169" spans="1:21">
      <c r="A169" s="555"/>
      <c r="B169" s="556"/>
      <c r="C169" s="551">
        <v>0</v>
      </c>
      <c r="D169" s="552"/>
      <c r="E169" s="553"/>
      <c r="F169" s="554"/>
      <c r="G169" t="b">
        <f t="shared" si="10"/>
        <v>0</v>
      </c>
      <c r="H169">
        <f t="shared" si="11"/>
        <v>0</v>
      </c>
    </row>
    <row r="170" spans="1:21">
      <c r="A170" s="559" t="s">
        <v>176</v>
      </c>
      <c r="B170" s="560"/>
      <c r="C170" s="561">
        <f>SUM(C161:D169)</f>
        <v>0</v>
      </c>
      <c r="D170" s="562"/>
      <c r="E170" s="561">
        <f>IF(F154="NO","Ineligible",MIN(H153,SUM(H161:H169)))</f>
        <v>0</v>
      </c>
      <c r="F170" s="562"/>
    </row>
    <row r="171" spans="1:21">
      <c r="A171" s="5"/>
      <c r="F171" s="3"/>
    </row>
    <row r="172" spans="1:21">
      <c r="A172" s="87" t="s">
        <v>196</v>
      </c>
      <c r="B172" s="57"/>
      <c r="C172" s="57"/>
      <c r="D172" s="57"/>
      <c r="E172" s="57"/>
      <c r="F172" s="19"/>
      <c r="G172" s="1"/>
      <c r="H172" s="1"/>
    </row>
    <row r="173" spans="1:21">
      <c r="A173" s="542" t="str">
        <f>IF($E$25="Ineligible", "Event not eligible for A&amp;S Funding",IF($E$25&gt;0,IF($E$25=$H$8,"Approved up to the cap for this event, based on the expected student attendance.","Approved based on the request and based on SG Standards for this fiscal year."),""))</f>
        <v/>
      </c>
      <c r="B173" s="543"/>
      <c r="C173" s="543"/>
      <c r="D173" s="543"/>
      <c r="E173" s="543"/>
      <c r="F173" s="544"/>
      <c r="G173" s="1"/>
      <c r="H173" s="1"/>
    </row>
    <row r="174" spans="1:21">
      <c r="A174" s="545"/>
      <c r="B174" s="546"/>
      <c r="C174" s="546"/>
      <c r="D174" s="546"/>
      <c r="E174" s="546"/>
      <c r="F174" s="547"/>
      <c r="G174" s="1"/>
      <c r="H174" s="1"/>
    </row>
    <row r="175" spans="1:21" ht="15.75" thickBot="1">
      <c r="A175" s="548"/>
      <c r="B175" s="549"/>
      <c r="C175" s="549"/>
      <c r="D175" s="549"/>
      <c r="E175" s="549"/>
      <c r="F175" s="550"/>
      <c r="G175" s="1"/>
      <c r="H175" s="1"/>
    </row>
    <row r="176" spans="1:21" ht="15.75">
      <c r="A176" s="172" t="s">
        <v>119</v>
      </c>
      <c r="B176" s="170"/>
      <c r="C176" s="170"/>
      <c r="D176" s="170"/>
      <c r="E176" s="170"/>
      <c r="F176" s="173"/>
      <c r="G176" s="113"/>
      <c r="H176" s="1"/>
      <c r="J176" s="534" t="s">
        <v>212</v>
      </c>
      <c r="K176" s="534"/>
      <c r="L176" s="534"/>
      <c r="M176" s="534"/>
      <c r="N176" s="534"/>
      <c r="O176" s="534"/>
      <c r="P176" s="534"/>
      <c r="Q176" s="534"/>
      <c r="R176" s="534"/>
      <c r="S176" s="534"/>
      <c r="T176" s="534"/>
      <c r="U176" s="201"/>
    </row>
    <row r="177" spans="1:21" ht="15.75">
      <c r="A177" s="168" t="s">
        <v>178</v>
      </c>
      <c r="B177" s="112"/>
      <c r="C177" s="112"/>
      <c r="D177" s="112"/>
      <c r="E177" s="112"/>
      <c r="F177" s="169"/>
      <c r="G177" s="112"/>
      <c r="H177" s="112"/>
      <c r="J177" s="534"/>
      <c r="K177" s="534"/>
      <c r="L177" s="534"/>
      <c r="M177" s="534"/>
      <c r="N177" s="534"/>
      <c r="O177" s="534"/>
      <c r="P177" s="534"/>
      <c r="Q177" s="534"/>
      <c r="R177" s="534"/>
      <c r="S177" s="534"/>
      <c r="T177" s="534"/>
      <c r="U177" s="201"/>
    </row>
    <row r="178" spans="1:21" ht="16.5" thickBot="1">
      <c r="A178" s="184" t="s">
        <v>121</v>
      </c>
      <c r="B178" s="171"/>
      <c r="C178" s="171"/>
      <c r="D178" s="171"/>
      <c r="E178" s="171"/>
      <c r="F178" s="175"/>
      <c r="G178" s="164"/>
      <c r="H178" s="151"/>
      <c r="J178" s="534"/>
      <c r="K178" s="534"/>
      <c r="L178" s="534"/>
      <c r="M178" s="534"/>
      <c r="N178" s="534"/>
      <c r="O178" s="534"/>
      <c r="P178" s="534"/>
      <c r="Q178" s="534"/>
      <c r="R178" s="534"/>
      <c r="S178" s="534"/>
      <c r="T178" s="534"/>
      <c r="U178" s="201"/>
    </row>
    <row r="179" spans="1:21" ht="16.5" thickBot="1">
      <c r="A179" s="237"/>
      <c r="B179" s="176"/>
      <c r="C179" s="176"/>
      <c r="D179" s="176"/>
      <c r="E179" s="176"/>
      <c r="F179" s="177"/>
      <c r="G179" s="1"/>
      <c r="H179" s="1"/>
      <c r="J179" s="535"/>
      <c r="K179" s="535"/>
      <c r="L179" s="535"/>
      <c r="M179" s="535"/>
      <c r="N179" s="535"/>
      <c r="O179" s="535"/>
      <c r="P179" s="535"/>
      <c r="Q179" s="535"/>
      <c r="R179" s="535"/>
      <c r="S179" s="535"/>
      <c r="T179" s="535"/>
      <c r="U179" s="201"/>
    </row>
    <row r="180" spans="1:21" ht="16.5" thickBot="1">
      <c r="A180" s="490" t="s">
        <v>213</v>
      </c>
      <c r="B180" s="491"/>
      <c r="C180" s="491"/>
      <c r="D180" s="491"/>
      <c r="E180" s="491"/>
      <c r="F180" s="492"/>
      <c r="G180" s="1"/>
      <c r="H180" s="1"/>
      <c r="J180" s="484" t="s">
        <v>128</v>
      </c>
      <c r="K180" s="485"/>
      <c r="L180" s="485"/>
      <c r="M180" s="485"/>
      <c r="N180" s="485"/>
      <c r="O180" s="485"/>
      <c r="P180" s="485"/>
      <c r="Q180" s="485"/>
      <c r="R180" s="485"/>
      <c r="S180" s="485"/>
      <c r="T180" s="486"/>
      <c r="U180" s="201"/>
    </row>
    <row r="181" spans="1:21" ht="16.5" thickTop="1">
      <c r="A181" s="104" t="s">
        <v>181</v>
      </c>
      <c r="B181" s="569"/>
      <c r="C181" s="570"/>
      <c r="D181" s="570"/>
      <c r="E181" s="570"/>
      <c r="F181" s="571"/>
      <c r="G181" s="1"/>
      <c r="H181" s="1"/>
      <c r="J181" s="487"/>
      <c r="K181" s="488"/>
      <c r="L181" s="488"/>
      <c r="M181" s="488"/>
      <c r="N181" s="488"/>
      <c r="O181" s="488"/>
      <c r="P181" s="488"/>
      <c r="Q181" s="488"/>
      <c r="R181" s="488"/>
      <c r="S181" s="488"/>
      <c r="T181" s="489"/>
      <c r="U181" s="201"/>
    </row>
    <row r="182" spans="1:21" ht="15.75" customHeight="1" thickBot="1">
      <c r="A182" s="309" t="s">
        <v>182</v>
      </c>
      <c r="B182" s="198"/>
      <c r="C182" s="572" t="s">
        <v>183</v>
      </c>
      <c r="D182" s="573"/>
      <c r="E182" s="574"/>
      <c r="F182" s="13"/>
      <c r="G182" s="56">
        <f>DOCUMENTATION!L13</f>
        <v>0</v>
      </c>
      <c r="H182" s="17">
        <f>MIN(1800,IF($G$182&lt;200,$G$182*6,($G$182-200)*3+1200))</f>
        <v>0</v>
      </c>
      <c r="J182" s="536"/>
      <c r="K182" s="537"/>
      <c r="L182" s="537"/>
      <c r="M182" s="537"/>
      <c r="N182" s="537"/>
      <c r="O182" s="537"/>
      <c r="P182" s="537"/>
      <c r="Q182" s="537"/>
      <c r="R182" s="537"/>
      <c r="S182" s="537"/>
      <c r="T182" s="538"/>
      <c r="U182" s="201"/>
    </row>
    <row r="183" spans="1:21" ht="16.5" thickBot="1">
      <c r="A183" s="11" t="s">
        <v>184</v>
      </c>
      <c r="B183" s="25"/>
      <c r="C183" s="572" t="s">
        <v>185</v>
      </c>
      <c r="D183" s="575"/>
      <c r="E183" s="575"/>
      <c r="F183" s="218"/>
      <c r="G183" s="1"/>
      <c r="H183" s="1"/>
      <c r="J183" s="493" t="s">
        <v>133</v>
      </c>
      <c r="K183" s="494"/>
      <c r="L183" s="494"/>
      <c r="M183" s="494"/>
      <c r="N183" s="494"/>
      <c r="O183" s="494"/>
      <c r="P183" s="494"/>
      <c r="Q183" s="494"/>
      <c r="R183" s="494"/>
      <c r="S183" s="494"/>
      <c r="T183" s="495"/>
      <c r="U183" s="201"/>
    </row>
    <row r="184" spans="1:21" ht="16.5" thickTop="1">
      <c r="A184" s="576" t="s">
        <v>214</v>
      </c>
      <c r="B184" s="577"/>
      <c r="C184" s="577"/>
      <c r="D184" s="577"/>
      <c r="E184" s="578"/>
      <c r="F184" s="308" t="s">
        <v>187</v>
      </c>
      <c r="G184" s="1"/>
      <c r="H184" s="1"/>
      <c r="J184" s="496"/>
      <c r="K184" s="497"/>
      <c r="L184" s="497"/>
      <c r="M184" s="497"/>
      <c r="N184" s="497"/>
      <c r="O184" s="497"/>
      <c r="P184" s="497"/>
      <c r="Q184" s="497"/>
      <c r="R184" s="497"/>
      <c r="S184" s="497"/>
      <c r="T184" s="498"/>
      <c r="U184" s="201"/>
    </row>
    <row r="185" spans="1:21" ht="16.5" customHeight="1" thickBot="1">
      <c r="A185" s="579" t="s">
        <v>188</v>
      </c>
      <c r="B185" s="580"/>
      <c r="C185" s="580"/>
      <c r="D185" s="580"/>
      <c r="E185" s="581"/>
      <c r="F185" s="213"/>
      <c r="G185" s="1"/>
      <c r="H185" s="1"/>
      <c r="J185" s="499"/>
      <c r="K185" s="500"/>
      <c r="L185" s="500"/>
      <c r="M185" s="500"/>
      <c r="N185" s="500"/>
      <c r="O185" s="500"/>
      <c r="P185" s="500"/>
      <c r="Q185" s="500"/>
      <c r="R185" s="500"/>
      <c r="S185" s="500"/>
      <c r="T185" s="501"/>
      <c r="U185" s="201"/>
    </row>
    <row r="186" spans="1:21" ht="15.75" customHeight="1">
      <c r="A186" s="579" t="s">
        <v>189</v>
      </c>
      <c r="B186" s="580"/>
      <c r="C186" s="580"/>
      <c r="D186" s="580"/>
      <c r="E186" s="581"/>
      <c r="F186" s="213"/>
      <c r="G186" s="1"/>
      <c r="H186" s="1"/>
      <c r="U186" s="201"/>
    </row>
    <row r="187" spans="1:21" ht="16.5" customHeight="1" thickBot="1">
      <c r="A187" s="579" t="s">
        <v>190</v>
      </c>
      <c r="B187" s="580"/>
      <c r="C187" s="580"/>
      <c r="D187" s="580"/>
      <c r="E187" s="581"/>
      <c r="F187" s="213"/>
      <c r="G187" s="1"/>
      <c r="H187" s="1"/>
      <c r="U187" s="202"/>
    </row>
    <row r="188" spans="1:21" ht="16.5" customHeight="1">
      <c r="A188" s="8"/>
      <c r="F188" s="3"/>
      <c r="G188" s="1"/>
      <c r="H188" s="1"/>
      <c r="J188" s="525" t="s">
        <v>191</v>
      </c>
      <c r="K188" s="526"/>
      <c r="L188" s="526"/>
      <c r="M188" s="526"/>
      <c r="N188" s="526"/>
      <c r="O188" s="526"/>
      <c r="P188" s="526"/>
      <c r="Q188" s="526"/>
      <c r="R188" s="526"/>
      <c r="S188" s="526"/>
      <c r="T188" s="527"/>
      <c r="U188" s="202"/>
    </row>
    <row r="189" spans="1:21" ht="16.5" thickBot="1">
      <c r="A189" s="563" t="s">
        <v>192</v>
      </c>
      <c r="B189" s="564"/>
      <c r="C189" s="557" t="s">
        <v>193</v>
      </c>
      <c r="D189" s="557"/>
      <c r="E189" s="557" t="s">
        <v>194</v>
      </c>
      <c r="F189" s="558"/>
      <c r="J189" s="528"/>
      <c r="K189" s="529"/>
      <c r="L189" s="529"/>
      <c r="M189" s="529"/>
      <c r="N189" s="529"/>
      <c r="O189" s="529"/>
      <c r="P189" s="529"/>
      <c r="Q189" s="529"/>
      <c r="R189" s="529"/>
      <c r="S189" s="529"/>
      <c r="T189" s="530"/>
      <c r="U189" s="201"/>
    </row>
    <row r="190" spans="1:21" ht="15.75" thickTop="1">
      <c r="A190" s="555"/>
      <c r="B190" s="556"/>
      <c r="C190" s="565">
        <v>0</v>
      </c>
      <c r="D190" s="566"/>
      <c r="E190" s="567"/>
      <c r="F190" s="568"/>
      <c r="G190" t="b">
        <f>IF(E190="Yes",TRUE,FALSE)</f>
        <v>0</v>
      </c>
      <c r="H190">
        <f>IF(G190,C190,0)</f>
        <v>0</v>
      </c>
      <c r="J190" s="528"/>
      <c r="K190" s="529"/>
      <c r="L190" s="529"/>
      <c r="M190" s="529"/>
      <c r="N190" s="529"/>
      <c r="O190" s="529"/>
      <c r="P190" s="529"/>
      <c r="Q190" s="529"/>
      <c r="R190" s="529"/>
      <c r="S190" s="529"/>
      <c r="T190" s="530"/>
    </row>
    <row r="191" spans="1:21">
      <c r="A191" s="555"/>
      <c r="B191" s="556"/>
      <c r="C191" s="551">
        <v>0</v>
      </c>
      <c r="D191" s="552"/>
      <c r="E191" s="553"/>
      <c r="F191" s="554"/>
      <c r="G191" t="b">
        <f t="shared" ref="G191:G198" si="12">IF(E191="Yes",TRUE,FALSE)</f>
        <v>0</v>
      </c>
      <c r="H191">
        <f t="shared" ref="H191:H198" si="13">IF(G191,C191,0)</f>
        <v>0</v>
      </c>
      <c r="J191" s="528"/>
      <c r="K191" s="529"/>
      <c r="L191" s="529"/>
      <c r="M191" s="529"/>
      <c r="N191" s="529"/>
      <c r="O191" s="529"/>
      <c r="P191" s="529"/>
      <c r="Q191" s="529"/>
      <c r="R191" s="529"/>
      <c r="S191" s="529"/>
      <c r="T191" s="530"/>
    </row>
    <row r="192" spans="1:21">
      <c r="A192" s="555"/>
      <c r="B192" s="556"/>
      <c r="C192" s="551">
        <v>0</v>
      </c>
      <c r="D192" s="552"/>
      <c r="E192" s="553"/>
      <c r="F192" s="554"/>
      <c r="G192" t="b">
        <f t="shared" si="12"/>
        <v>0</v>
      </c>
      <c r="H192">
        <f t="shared" si="13"/>
        <v>0</v>
      </c>
      <c r="J192" s="528"/>
      <c r="K192" s="529"/>
      <c r="L192" s="529"/>
      <c r="M192" s="529"/>
      <c r="N192" s="529"/>
      <c r="O192" s="529"/>
      <c r="P192" s="529"/>
      <c r="Q192" s="529"/>
      <c r="R192" s="529"/>
      <c r="S192" s="529"/>
      <c r="T192" s="530"/>
    </row>
    <row r="193" spans="1:21" ht="15.75" thickBot="1">
      <c r="A193" s="555"/>
      <c r="B193" s="556"/>
      <c r="C193" s="551">
        <v>0</v>
      </c>
      <c r="D193" s="552"/>
      <c r="E193" s="553"/>
      <c r="F193" s="554"/>
      <c r="G193" t="b">
        <f t="shared" si="12"/>
        <v>0</v>
      </c>
      <c r="H193">
        <f t="shared" si="13"/>
        <v>0</v>
      </c>
      <c r="J193" s="531"/>
      <c r="K193" s="532"/>
      <c r="L193" s="532"/>
      <c r="M193" s="532"/>
      <c r="N193" s="532"/>
      <c r="O193" s="532"/>
      <c r="P193" s="532"/>
      <c r="Q193" s="532"/>
      <c r="R193" s="532"/>
      <c r="S193" s="532"/>
      <c r="T193" s="533"/>
    </row>
    <row r="194" spans="1:21">
      <c r="A194" s="555"/>
      <c r="B194" s="556"/>
      <c r="C194" s="551">
        <v>0</v>
      </c>
      <c r="D194" s="552"/>
      <c r="E194" s="553"/>
      <c r="F194" s="554"/>
      <c r="G194" t="b">
        <f t="shared" si="12"/>
        <v>0</v>
      </c>
      <c r="H194">
        <f t="shared" si="13"/>
        <v>0</v>
      </c>
    </row>
    <row r="195" spans="1:21">
      <c r="A195" s="555"/>
      <c r="B195" s="556"/>
      <c r="C195" s="551">
        <v>0</v>
      </c>
      <c r="D195" s="552"/>
      <c r="E195" s="553"/>
      <c r="F195" s="554"/>
      <c r="G195" t="b">
        <f t="shared" si="12"/>
        <v>0</v>
      </c>
      <c r="H195">
        <f t="shared" si="13"/>
        <v>0</v>
      </c>
    </row>
    <row r="196" spans="1:21">
      <c r="A196" s="555"/>
      <c r="B196" s="556"/>
      <c r="C196" s="551">
        <v>0</v>
      </c>
      <c r="D196" s="552"/>
      <c r="E196" s="553"/>
      <c r="F196" s="554"/>
      <c r="G196" t="b">
        <f t="shared" si="12"/>
        <v>0</v>
      </c>
      <c r="H196">
        <f t="shared" si="13"/>
        <v>0</v>
      </c>
    </row>
    <row r="197" spans="1:21">
      <c r="A197" s="555"/>
      <c r="B197" s="556"/>
      <c r="C197" s="551">
        <v>0</v>
      </c>
      <c r="D197" s="552"/>
      <c r="E197" s="553"/>
      <c r="F197" s="554"/>
      <c r="G197" t="b">
        <f t="shared" si="12"/>
        <v>0</v>
      </c>
      <c r="H197">
        <f t="shared" si="13"/>
        <v>0</v>
      </c>
    </row>
    <row r="198" spans="1:21">
      <c r="A198" s="555"/>
      <c r="B198" s="556"/>
      <c r="C198" s="551">
        <v>0</v>
      </c>
      <c r="D198" s="552"/>
      <c r="E198" s="553"/>
      <c r="F198" s="554"/>
      <c r="G198" t="b">
        <f t="shared" si="12"/>
        <v>0</v>
      </c>
      <c r="H198">
        <f t="shared" si="13"/>
        <v>0</v>
      </c>
    </row>
    <row r="199" spans="1:21">
      <c r="A199" s="559" t="s">
        <v>176</v>
      </c>
      <c r="B199" s="560"/>
      <c r="C199" s="561">
        <f>SUM(C190:D198)</f>
        <v>0</v>
      </c>
      <c r="D199" s="562"/>
      <c r="E199" s="561">
        <f>IF(F183="NO","Ineligible",MIN(H182,SUM(H190:H198)))</f>
        <v>0</v>
      </c>
      <c r="F199" s="562"/>
    </row>
    <row r="200" spans="1:21">
      <c r="A200" s="5"/>
      <c r="F200" s="3"/>
    </row>
    <row r="201" spans="1:21">
      <c r="A201" s="87" t="s">
        <v>196</v>
      </c>
      <c r="B201" s="57"/>
      <c r="C201" s="57"/>
      <c r="D201" s="57"/>
      <c r="E201" s="57"/>
      <c r="F201" s="19"/>
      <c r="G201" s="1"/>
      <c r="H201" s="1"/>
    </row>
    <row r="202" spans="1:21">
      <c r="A202" s="542" t="str">
        <f>IF($E$25="Ineligible", "Event not eligible for A&amp;S Funding",IF($E$25&gt;0,IF($E$25=$H$8,"Approved up to the cap for this event, based on the expected student attendance.","Approved based on the request and based on SG Standards for this fiscal year."),""))</f>
        <v/>
      </c>
      <c r="B202" s="543"/>
      <c r="C202" s="543"/>
      <c r="D202" s="543"/>
      <c r="E202" s="543"/>
      <c r="F202" s="544"/>
      <c r="G202" s="1"/>
      <c r="H202" s="1"/>
    </row>
    <row r="203" spans="1:21">
      <c r="A203" s="545"/>
      <c r="B203" s="546"/>
      <c r="C203" s="546"/>
      <c r="D203" s="546"/>
      <c r="E203" s="546"/>
      <c r="F203" s="547"/>
      <c r="G203" s="1"/>
      <c r="H203" s="1"/>
    </row>
    <row r="204" spans="1:21" ht="15.75" thickBot="1">
      <c r="A204" s="548"/>
      <c r="B204" s="549"/>
      <c r="C204" s="549"/>
      <c r="D204" s="549"/>
      <c r="E204" s="549"/>
      <c r="F204" s="550"/>
      <c r="G204" s="1"/>
      <c r="H204" s="1"/>
    </row>
    <row r="205" spans="1:21" ht="15.75">
      <c r="A205" s="172" t="s">
        <v>119</v>
      </c>
      <c r="B205" s="170"/>
      <c r="C205" s="170"/>
      <c r="D205" s="170"/>
      <c r="E205" s="170"/>
      <c r="F205" s="173"/>
      <c r="G205" s="113"/>
      <c r="H205" s="1"/>
      <c r="J205" s="534" t="s">
        <v>215</v>
      </c>
      <c r="K205" s="534"/>
      <c r="L205" s="534"/>
      <c r="M205" s="534"/>
      <c r="N205" s="534"/>
      <c r="O205" s="534"/>
      <c r="P205" s="534"/>
      <c r="Q205" s="534"/>
      <c r="R205" s="534"/>
      <c r="S205" s="534"/>
      <c r="T205" s="534"/>
      <c r="U205" s="201"/>
    </row>
    <row r="206" spans="1:21" ht="15.75">
      <c r="A206" s="168" t="s">
        <v>178</v>
      </c>
      <c r="B206" s="112"/>
      <c r="C206" s="112"/>
      <c r="D206" s="112"/>
      <c r="E206" s="112"/>
      <c r="F206" s="169"/>
      <c r="G206" s="112"/>
      <c r="H206" s="112"/>
      <c r="J206" s="534"/>
      <c r="K206" s="534"/>
      <c r="L206" s="534"/>
      <c r="M206" s="534"/>
      <c r="N206" s="534"/>
      <c r="O206" s="534"/>
      <c r="P206" s="534"/>
      <c r="Q206" s="534"/>
      <c r="R206" s="534"/>
      <c r="S206" s="534"/>
      <c r="T206" s="534"/>
      <c r="U206" s="201"/>
    </row>
    <row r="207" spans="1:21" ht="16.5" thickBot="1">
      <c r="A207" s="184" t="s">
        <v>121</v>
      </c>
      <c r="B207" s="171"/>
      <c r="C207" s="171"/>
      <c r="D207" s="171"/>
      <c r="E207" s="171"/>
      <c r="F207" s="175"/>
      <c r="G207" s="164"/>
      <c r="H207" s="151"/>
      <c r="J207" s="534"/>
      <c r="K207" s="534"/>
      <c r="L207" s="534"/>
      <c r="M207" s="534"/>
      <c r="N207" s="534"/>
      <c r="O207" s="534"/>
      <c r="P207" s="534"/>
      <c r="Q207" s="534"/>
      <c r="R207" s="534"/>
      <c r="S207" s="534"/>
      <c r="T207" s="534"/>
      <c r="U207" s="201"/>
    </row>
    <row r="208" spans="1:21" ht="16.5" thickBot="1">
      <c r="A208" s="237"/>
      <c r="B208" s="176"/>
      <c r="C208" s="176"/>
      <c r="D208" s="176"/>
      <c r="E208" s="176"/>
      <c r="F208" s="177"/>
      <c r="G208" s="1"/>
      <c r="H208" s="1"/>
      <c r="J208" s="535"/>
      <c r="K208" s="535"/>
      <c r="L208" s="535"/>
      <c r="M208" s="535"/>
      <c r="N208" s="535"/>
      <c r="O208" s="535"/>
      <c r="P208" s="535"/>
      <c r="Q208" s="535"/>
      <c r="R208" s="535"/>
      <c r="S208" s="535"/>
      <c r="T208" s="535"/>
      <c r="U208" s="201"/>
    </row>
    <row r="209" spans="1:21" ht="16.5" thickBot="1">
      <c r="A209" s="490" t="s">
        <v>216</v>
      </c>
      <c r="B209" s="491"/>
      <c r="C209" s="491"/>
      <c r="D209" s="491"/>
      <c r="E209" s="491"/>
      <c r="F209" s="492"/>
      <c r="G209" s="1"/>
      <c r="H209" s="1"/>
      <c r="J209" s="484" t="s">
        <v>128</v>
      </c>
      <c r="K209" s="485"/>
      <c r="L209" s="485"/>
      <c r="M209" s="485"/>
      <c r="N209" s="485"/>
      <c r="O209" s="485"/>
      <c r="P209" s="485"/>
      <c r="Q209" s="485"/>
      <c r="R209" s="485"/>
      <c r="S209" s="485"/>
      <c r="T209" s="486"/>
      <c r="U209" s="201"/>
    </row>
    <row r="210" spans="1:21" ht="16.5" thickTop="1">
      <c r="A210" s="104" t="s">
        <v>181</v>
      </c>
      <c r="B210" s="569"/>
      <c r="C210" s="570"/>
      <c r="D210" s="570"/>
      <c r="E210" s="570"/>
      <c r="F210" s="571"/>
      <c r="G210" s="1"/>
      <c r="H210" s="1"/>
      <c r="J210" s="487"/>
      <c r="K210" s="488"/>
      <c r="L210" s="488"/>
      <c r="M210" s="488"/>
      <c r="N210" s="488"/>
      <c r="O210" s="488"/>
      <c r="P210" s="488"/>
      <c r="Q210" s="488"/>
      <c r="R210" s="488"/>
      <c r="S210" s="488"/>
      <c r="T210" s="489"/>
      <c r="U210" s="201"/>
    </row>
    <row r="211" spans="1:21" ht="16.5" customHeight="1" thickBot="1">
      <c r="A211" s="309" t="s">
        <v>182</v>
      </c>
      <c r="B211" s="198"/>
      <c r="C211" s="572" t="s">
        <v>183</v>
      </c>
      <c r="D211" s="573"/>
      <c r="E211" s="574"/>
      <c r="F211" s="13"/>
      <c r="G211" s="56">
        <f>DOCUMENTATION!L14</f>
        <v>0</v>
      </c>
      <c r="H211" s="17">
        <f>MIN(1800,IF($G$211&lt;200,$G$211*6,($G$211-200)*3+1200))</f>
        <v>0</v>
      </c>
      <c r="J211" s="536"/>
      <c r="K211" s="537"/>
      <c r="L211" s="537"/>
      <c r="M211" s="537"/>
      <c r="N211" s="537"/>
      <c r="O211" s="537"/>
      <c r="P211" s="537"/>
      <c r="Q211" s="537"/>
      <c r="R211" s="537"/>
      <c r="S211" s="537"/>
      <c r="T211" s="538"/>
      <c r="U211" s="201"/>
    </row>
    <row r="212" spans="1:21" ht="18.75" customHeight="1" thickBot="1">
      <c r="A212" s="11" t="s">
        <v>184</v>
      </c>
      <c r="B212" s="25"/>
      <c r="C212" s="572" t="s">
        <v>185</v>
      </c>
      <c r="D212" s="575"/>
      <c r="E212" s="575"/>
      <c r="F212" s="218"/>
      <c r="G212" s="1"/>
      <c r="H212" s="1"/>
      <c r="J212" s="493" t="s">
        <v>133</v>
      </c>
      <c r="K212" s="494"/>
      <c r="L212" s="494"/>
      <c r="M212" s="494"/>
      <c r="N212" s="494"/>
      <c r="O212" s="494"/>
      <c r="P212" s="494"/>
      <c r="Q212" s="494"/>
      <c r="R212" s="494"/>
      <c r="S212" s="494"/>
      <c r="T212" s="495"/>
      <c r="U212" s="201"/>
    </row>
    <row r="213" spans="1:21" ht="16.5" thickTop="1">
      <c r="A213" s="576" t="s">
        <v>217</v>
      </c>
      <c r="B213" s="577"/>
      <c r="C213" s="577"/>
      <c r="D213" s="577"/>
      <c r="E213" s="578"/>
      <c r="F213" s="308" t="s">
        <v>187</v>
      </c>
      <c r="G213" s="1"/>
      <c r="H213" s="1"/>
      <c r="J213" s="496"/>
      <c r="K213" s="497"/>
      <c r="L213" s="497"/>
      <c r="M213" s="497"/>
      <c r="N213" s="497"/>
      <c r="O213" s="497"/>
      <c r="P213" s="497"/>
      <c r="Q213" s="497"/>
      <c r="R213" s="497"/>
      <c r="S213" s="497"/>
      <c r="T213" s="498"/>
      <c r="U213" s="201"/>
    </row>
    <row r="214" spans="1:21" ht="16.5" customHeight="1" thickBot="1">
      <c r="A214" s="579" t="s">
        <v>188</v>
      </c>
      <c r="B214" s="580"/>
      <c r="C214" s="580"/>
      <c r="D214" s="580"/>
      <c r="E214" s="581"/>
      <c r="F214" s="213"/>
      <c r="G214" s="1"/>
      <c r="H214" s="1"/>
      <c r="J214" s="499"/>
      <c r="K214" s="500"/>
      <c r="L214" s="500"/>
      <c r="M214" s="500"/>
      <c r="N214" s="500"/>
      <c r="O214" s="500"/>
      <c r="P214" s="500"/>
      <c r="Q214" s="500"/>
      <c r="R214" s="500"/>
      <c r="S214" s="500"/>
      <c r="T214" s="501"/>
      <c r="U214" s="201"/>
    </row>
    <row r="215" spans="1:21" ht="15.75" customHeight="1">
      <c r="A215" s="579" t="s">
        <v>189</v>
      </c>
      <c r="B215" s="580"/>
      <c r="C215" s="580"/>
      <c r="D215" s="580"/>
      <c r="E215" s="581"/>
      <c r="F215" s="213"/>
      <c r="G215" s="1"/>
      <c r="H215" s="1"/>
      <c r="U215" s="201"/>
    </row>
    <row r="216" spans="1:21" ht="16.5" customHeight="1" thickBot="1">
      <c r="A216" s="579" t="s">
        <v>190</v>
      </c>
      <c r="B216" s="580"/>
      <c r="C216" s="580"/>
      <c r="D216" s="580"/>
      <c r="E216" s="581"/>
      <c r="F216" s="213"/>
      <c r="G216" s="1"/>
      <c r="H216" s="1"/>
      <c r="U216" s="202"/>
    </row>
    <row r="217" spans="1:21" ht="16.5" customHeight="1">
      <c r="A217" s="8"/>
      <c r="F217" s="3"/>
      <c r="G217" s="1"/>
      <c r="H217" s="1"/>
      <c r="J217" s="525" t="s">
        <v>191</v>
      </c>
      <c r="K217" s="526"/>
      <c r="L217" s="526"/>
      <c r="M217" s="526"/>
      <c r="N217" s="526"/>
      <c r="O217" s="526"/>
      <c r="P217" s="526"/>
      <c r="Q217" s="526"/>
      <c r="R217" s="526"/>
      <c r="S217" s="526"/>
      <c r="T217" s="527"/>
      <c r="U217" s="202"/>
    </row>
    <row r="218" spans="1:21" ht="16.5" thickBot="1">
      <c r="A218" s="563" t="s">
        <v>192</v>
      </c>
      <c r="B218" s="564"/>
      <c r="C218" s="557" t="s">
        <v>193</v>
      </c>
      <c r="D218" s="557"/>
      <c r="E218" s="557" t="s">
        <v>194</v>
      </c>
      <c r="F218" s="558"/>
      <c r="J218" s="528"/>
      <c r="K218" s="529"/>
      <c r="L218" s="529"/>
      <c r="M218" s="529"/>
      <c r="N218" s="529"/>
      <c r="O218" s="529"/>
      <c r="P218" s="529"/>
      <c r="Q218" s="529"/>
      <c r="R218" s="529"/>
      <c r="S218" s="529"/>
      <c r="T218" s="530"/>
      <c r="U218" s="201"/>
    </row>
    <row r="219" spans="1:21" ht="15.75" thickTop="1">
      <c r="A219" s="555"/>
      <c r="B219" s="556"/>
      <c r="C219" s="565">
        <v>0</v>
      </c>
      <c r="D219" s="566"/>
      <c r="E219" s="567"/>
      <c r="F219" s="568"/>
      <c r="G219" t="b">
        <f>IF(E219="Yes",TRUE,FALSE)</f>
        <v>0</v>
      </c>
      <c r="H219">
        <f>IF(G219,C219,0)</f>
        <v>0</v>
      </c>
      <c r="J219" s="528"/>
      <c r="K219" s="529"/>
      <c r="L219" s="529"/>
      <c r="M219" s="529"/>
      <c r="N219" s="529"/>
      <c r="O219" s="529"/>
      <c r="P219" s="529"/>
      <c r="Q219" s="529"/>
      <c r="R219" s="529"/>
      <c r="S219" s="529"/>
      <c r="T219" s="530"/>
    </row>
    <row r="220" spans="1:21">
      <c r="A220" s="555"/>
      <c r="B220" s="556"/>
      <c r="C220" s="551">
        <v>0</v>
      </c>
      <c r="D220" s="552"/>
      <c r="E220" s="553"/>
      <c r="F220" s="554"/>
      <c r="G220" t="b">
        <f t="shared" ref="G220:G227" si="14">IF(E220="Yes",TRUE,FALSE)</f>
        <v>0</v>
      </c>
      <c r="H220">
        <f t="shared" ref="H220:H227" si="15">IF(G220,C220,0)</f>
        <v>0</v>
      </c>
      <c r="J220" s="528"/>
      <c r="K220" s="529"/>
      <c r="L220" s="529"/>
      <c r="M220" s="529"/>
      <c r="N220" s="529"/>
      <c r="O220" s="529"/>
      <c r="P220" s="529"/>
      <c r="Q220" s="529"/>
      <c r="R220" s="529"/>
      <c r="S220" s="529"/>
      <c r="T220" s="530"/>
    </row>
    <row r="221" spans="1:21">
      <c r="A221" s="555"/>
      <c r="B221" s="556"/>
      <c r="C221" s="551">
        <v>0</v>
      </c>
      <c r="D221" s="552"/>
      <c r="E221" s="553"/>
      <c r="F221" s="554"/>
      <c r="G221" t="b">
        <f t="shared" si="14"/>
        <v>0</v>
      </c>
      <c r="H221">
        <f t="shared" si="15"/>
        <v>0</v>
      </c>
      <c r="J221" s="528"/>
      <c r="K221" s="529"/>
      <c r="L221" s="529"/>
      <c r="M221" s="529"/>
      <c r="N221" s="529"/>
      <c r="O221" s="529"/>
      <c r="P221" s="529"/>
      <c r="Q221" s="529"/>
      <c r="R221" s="529"/>
      <c r="S221" s="529"/>
      <c r="T221" s="530"/>
    </row>
    <row r="222" spans="1:21" ht="15.75" thickBot="1">
      <c r="A222" s="555"/>
      <c r="B222" s="556"/>
      <c r="C222" s="551">
        <v>0</v>
      </c>
      <c r="D222" s="552"/>
      <c r="E222" s="553"/>
      <c r="F222" s="554"/>
      <c r="G222" t="b">
        <f t="shared" si="14"/>
        <v>0</v>
      </c>
      <c r="H222">
        <f t="shared" si="15"/>
        <v>0</v>
      </c>
      <c r="J222" s="531"/>
      <c r="K222" s="532"/>
      <c r="L222" s="532"/>
      <c r="M222" s="532"/>
      <c r="N222" s="532"/>
      <c r="O222" s="532"/>
      <c r="P222" s="532"/>
      <c r="Q222" s="532"/>
      <c r="R222" s="532"/>
      <c r="S222" s="532"/>
      <c r="T222" s="533"/>
    </row>
    <row r="223" spans="1:21">
      <c r="A223" s="555"/>
      <c r="B223" s="556"/>
      <c r="C223" s="551">
        <v>0</v>
      </c>
      <c r="D223" s="552"/>
      <c r="E223" s="553"/>
      <c r="F223" s="554"/>
      <c r="G223" t="b">
        <f t="shared" si="14"/>
        <v>0</v>
      </c>
      <c r="H223">
        <f t="shared" si="15"/>
        <v>0</v>
      </c>
    </row>
    <row r="224" spans="1:21">
      <c r="A224" s="555"/>
      <c r="B224" s="556"/>
      <c r="C224" s="551">
        <v>0</v>
      </c>
      <c r="D224" s="552"/>
      <c r="E224" s="553"/>
      <c r="F224" s="554"/>
      <c r="G224" t="b">
        <f t="shared" si="14"/>
        <v>0</v>
      </c>
      <c r="H224">
        <f t="shared" si="15"/>
        <v>0</v>
      </c>
    </row>
    <row r="225" spans="1:21">
      <c r="A225" s="555"/>
      <c r="B225" s="556"/>
      <c r="C225" s="551">
        <v>0</v>
      </c>
      <c r="D225" s="552"/>
      <c r="E225" s="553"/>
      <c r="F225" s="554"/>
      <c r="G225" t="b">
        <f t="shared" si="14"/>
        <v>0</v>
      </c>
      <c r="H225">
        <f t="shared" si="15"/>
        <v>0</v>
      </c>
    </row>
    <row r="226" spans="1:21">
      <c r="A226" s="555"/>
      <c r="B226" s="556"/>
      <c r="C226" s="551">
        <v>0</v>
      </c>
      <c r="D226" s="552"/>
      <c r="E226" s="553"/>
      <c r="F226" s="554"/>
      <c r="G226" t="b">
        <f t="shared" si="14"/>
        <v>0</v>
      </c>
      <c r="H226">
        <f t="shared" si="15"/>
        <v>0</v>
      </c>
    </row>
    <row r="227" spans="1:21">
      <c r="A227" s="555"/>
      <c r="B227" s="556"/>
      <c r="C227" s="551">
        <v>0</v>
      </c>
      <c r="D227" s="552"/>
      <c r="E227" s="553"/>
      <c r="F227" s="554"/>
      <c r="G227" t="b">
        <f t="shared" si="14"/>
        <v>0</v>
      </c>
      <c r="H227">
        <f t="shared" si="15"/>
        <v>0</v>
      </c>
    </row>
    <row r="228" spans="1:21">
      <c r="A228" s="559" t="s">
        <v>176</v>
      </c>
      <c r="B228" s="560"/>
      <c r="C228" s="561">
        <f>SUM(C219:D227)</f>
        <v>0</v>
      </c>
      <c r="D228" s="562"/>
      <c r="E228" s="561">
        <f>IF(F212="NO","Ineligible",MIN(H211,SUM(H219:H227)))</f>
        <v>0</v>
      </c>
      <c r="F228" s="562"/>
    </row>
    <row r="229" spans="1:21">
      <c r="A229" s="5"/>
      <c r="F229" s="3"/>
    </row>
    <row r="230" spans="1:21">
      <c r="A230" s="87" t="s">
        <v>196</v>
      </c>
      <c r="B230" s="57"/>
      <c r="C230" s="57"/>
      <c r="D230" s="57"/>
      <c r="E230" s="57"/>
      <c r="F230" s="19"/>
      <c r="G230" s="1"/>
      <c r="H230" s="1"/>
    </row>
    <row r="231" spans="1:21">
      <c r="A231" s="542" t="str">
        <f>IF($E$25="Ineligible", "Event not eligible for A&amp;S Funding",IF($E$25&gt;0,IF($E$25=$H$8,"Approved up to the cap for this event, based on the expected student attendance.","Approved based on the request and based on SG Standards for this fiscal year."),""))</f>
        <v/>
      </c>
      <c r="B231" s="543"/>
      <c r="C231" s="543"/>
      <c r="D231" s="543"/>
      <c r="E231" s="543"/>
      <c r="F231" s="544"/>
      <c r="G231" s="1"/>
      <c r="H231" s="1"/>
    </row>
    <row r="232" spans="1:21">
      <c r="A232" s="545"/>
      <c r="B232" s="546"/>
      <c r="C232" s="546"/>
      <c r="D232" s="546"/>
      <c r="E232" s="546"/>
      <c r="F232" s="547"/>
      <c r="G232" s="1"/>
      <c r="H232" s="1"/>
    </row>
    <row r="233" spans="1:21" ht="15.75" thickBot="1">
      <c r="A233" s="548"/>
      <c r="B233" s="549"/>
      <c r="C233" s="549"/>
      <c r="D233" s="549"/>
      <c r="E233" s="549"/>
      <c r="F233" s="550"/>
      <c r="G233" s="1"/>
      <c r="H233" s="1"/>
    </row>
    <row r="234" spans="1:21" ht="15.75">
      <c r="A234" s="172" t="s">
        <v>119</v>
      </c>
      <c r="B234" s="170"/>
      <c r="C234" s="170"/>
      <c r="D234" s="170"/>
      <c r="E234" s="170"/>
      <c r="F234" s="173"/>
      <c r="G234" s="113"/>
      <c r="H234" s="1"/>
      <c r="J234" s="534" t="s">
        <v>218</v>
      </c>
      <c r="K234" s="534"/>
      <c r="L234" s="534"/>
      <c r="M234" s="534"/>
      <c r="N234" s="534"/>
      <c r="O234" s="534"/>
      <c r="P234" s="534"/>
      <c r="Q234" s="534"/>
      <c r="R234" s="534"/>
      <c r="S234" s="534"/>
      <c r="T234" s="534"/>
      <c r="U234" s="201"/>
    </row>
    <row r="235" spans="1:21" ht="15.75">
      <c r="A235" s="168" t="s">
        <v>178</v>
      </c>
      <c r="B235" s="112"/>
      <c r="C235" s="112"/>
      <c r="D235" s="112"/>
      <c r="E235" s="112"/>
      <c r="F235" s="169"/>
      <c r="G235" s="112"/>
      <c r="H235" s="112"/>
      <c r="J235" s="534"/>
      <c r="K235" s="534"/>
      <c r="L235" s="534"/>
      <c r="M235" s="534"/>
      <c r="N235" s="534"/>
      <c r="O235" s="534"/>
      <c r="P235" s="534"/>
      <c r="Q235" s="534"/>
      <c r="R235" s="534"/>
      <c r="S235" s="534"/>
      <c r="T235" s="534"/>
      <c r="U235" s="201"/>
    </row>
    <row r="236" spans="1:21" ht="16.5" thickBot="1">
      <c r="A236" s="184" t="s">
        <v>121</v>
      </c>
      <c r="B236" s="171"/>
      <c r="C236" s="171"/>
      <c r="D236" s="171"/>
      <c r="E236" s="171"/>
      <c r="F236" s="175"/>
      <c r="G236" s="164"/>
      <c r="H236" s="151"/>
      <c r="J236" s="534"/>
      <c r="K236" s="534"/>
      <c r="L236" s="534"/>
      <c r="M236" s="534"/>
      <c r="N236" s="534"/>
      <c r="O236" s="534"/>
      <c r="P236" s="534"/>
      <c r="Q236" s="534"/>
      <c r="R236" s="534"/>
      <c r="S236" s="534"/>
      <c r="T236" s="534"/>
      <c r="U236" s="201"/>
    </row>
    <row r="237" spans="1:21" ht="16.5" thickBot="1">
      <c r="A237" s="237"/>
      <c r="B237" s="176"/>
      <c r="C237" s="176"/>
      <c r="D237" s="176"/>
      <c r="E237" s="176"/>
      <c r="F237" s="177"/>
      <c r="G237" s="1"/>
      <c r="H237" s="1"/>
      <c r="J237" s="535"/>
      <c r="K237" s="535"/>
      <c r="L237" s="535"/>
      <c r="M237" s="535"/>
      <c r="N237" s="535"/>
      <c r="O237" s="535"/>
      <c r="P237" s="535"/>
      <c r="Q237" s="535"/>
      <c r="R237" s="535"/>
      <c r="S237" s="535"/>
      <c r="T237" s="535"/>
      <c r="U237" s="201"/>
    </row>
    <row r="238" spans="1:21" ht="16.5" thickBot="1">
      <c r="A238" s="490" t="s">
        <v>219</v>
      </c>
      <c r="B238" s="491"/>
      <c r="C238" s="491"/>
      <c r="D238" s="491"/>
      <c r="E238" s="491"/>
      <c r="F238" s="492"/>
      <c r="G238" s="1"/>
      <c r="H238" s="1"/>
      <c r="J238" s="484" t="s">
        <v>128</v>
      </c>
      <c r="K238" s="485"/>
      <c r="L238" s="485"/>
      <c r="M238" s="485"/>
      <c r="N238" s="485"/>
      <c r="O238" s="485"/>
      <c r="P238" s="485"/>
      <c r="Q238" s="485"/>
      <c r="R238" s="485"/>
      <c r="S238" s="485"/>
      <c r="T238" s="486"/>
      <c r="U238" s="201"/>
    </row>
    <row r="239" spans="1:21" ht="16.5" thickTop="1">
      <c r="A239" s="104" t="s">
        <v>181</v>
      </c>
      <c r="B239" s="569"/>
      <c r="C239" s="570"/>
      <c r="D239" s="570"/>
      <c r="E239" s="570"/>
      <c r="F239" s="571"/>
      <c r="G239" s="1"/>
      <c r="H239" s="1"/>
      <c r="J239" s="487"/>
      <c r="K239" s="488"/>
      <c r="L239" s="488"/>
      <c r="M239" s="488"/>
      <c r="N239" s="488"/>
      <c r="O239" s="488"/>
      <c r="P239" s="488"/>
      <c r="Q239" s="488"/>
      <c r="R239" s="488"/>
      <c r="S239" s="488"/>
      <c r="T239" s="489"/>
      <c r="U239" s="201"/>
    </row>
    <row r="240" spans="1:21" ht="19.5" customHeight="1" thickBot="1">
      <c r="A240" s="309" t="s">
        <v>182</v>
      </c>
      <c r="B240" s="198"/>
      <c r="C240" s="572" t="s">
        <v>183</v>
      </c>
      <c r="D240" s="573"/>
      <c r="E240" s="574"/>
      <c r="F240" s="13"/>
      <c r="G240" s="56">
        <f>DOCUMENTATION!L15</f>
        <v>0</v>
      </c>
      <c r="H240" s="17">
        <f>MIN(1800,IF($G$240&lt;200,$G$240*6,($G$240-200)*3+1200))</f>
        <v>0</v>
      </c>
      <c r="J240" s="536"/>
      <c r="K240" s="537"/>
      <c r="L240" s="537"/>
      <c r="M240" s="537"/>
      <c r="N240" s="537"/>
      <c r="O240" s="537"/>
      <c r="P240" s="537"/>
      <c r="Q240" s="537"/>
      <c r="R240" s="537"/>
      <c r="S240" s="537"/>
      <c r="T240" s="538"/>
      <c r="U240" s="201"/>
    </row>
    <row r="241" spans="1:21" ht="16.5" thickBot="1">
      <c r="A241" s="11" t="s">
        <v>184</v>
      </c>
      <c r="B241" s="25"/>
      <c r="C241" s="572" t="s">
        <v>185</v>
      </c>
      <c r="D241" s="575"/>
      <c r="E241" s="575"/>
      <c r="F241" s="218"/>
      <c r="G241" s="1"/>
      <c r="H241" s="1"/>
      <c r="J241" s="493" t="s">
        <v>133</v>
      </c>
      <c r="K241" s="494"/>
      <c r="L241" s="494"/>
      <c r="M241" s="494"/>
      <c r="N241" s="494"/>
      <c r="O241" s="494"/>
      <c r="P241" s="494"/>
      <c r="Q241" s="494"/>
      <c r="R241" s="494"/>
      <c r="S241" s="494"/>
      <c r="T241" s="495"/>
      <c r="U241" s="201"/>
    </row>
    <row r="242" spans="1:21" ht="16.5" thickTop="1">
      <c r="A242" s="576" t="s">
        <v>220</v>
      </c>
      <c r="B242" s="577"/>
      <c r="C242" s="577"/>
      <c r="D242" s="577"/>
      <c r="E242" s="578"/>
      <c r="F242" s="308" t="s">
        <v>187</v>
      </c>
      <c r="G242" s="1"/>
      <c r="H242" s="1"/>
      <c r="J242" s="496"/>
      <c r="K242" s="497"/>
      <c r="L242" s="497"/>
      <c r="M242" s="497"/>
      <c r="N242" s="497"/>
      <c r="O242" s="497"/>
      <c r="P242" s="497"/>
      <c r="Q242" s="497"/>
      <c r="R242" s="497"/>
      <c r="S242" s="497"/>
      <c r="T242" s="498"/>
      <c r="U242" s="201"/>
    </row>
    <row r="243" spans="1:21" ht="16.5" customHeight="1" thickBot="1">
      <c r="A243" s="579" t="s">
        <v>188</v>
      </c>
      <c r="B243" s="580"/>
      <c r="C243" s="580"/>
      <c r="D243" s="580"/>
      <c r="E243" s="581"/>
      <c r="F243" s="213"/>
      <c r="G243" s="1"/>
      <c r="H243" s="1"/>
      <c r="J243" s="499"/>
      <c r="K243" s="500"/>
      <c r="L243" s="500"/>
      <c r="M243" s="500"/>
      <c r="N243" s="500"/>
      <c r="O243" s="500"/>
      <c r="P243" s="500"/>
      <c r="Q243" s="500"/>
      <c r="R243" s="500"/>
      <c r="S243" s="500"/>
      <c r="T243" s="501"/>
      <c r="U243" s="201"/>
    </row>
    <row r="244" spans="1:21" ht="15.75" customHeight="1">
      <c r="A244" s="579" t="s">
        <v>189</v>
      </c>
      <c r="B244" s="580"/>
      <c r="C244" s="580"/>
      <c r="D244" s="580"/>
      <c r="E244" s="581"/>
      <c r="F244" s="213"/>
      <c r="G244" s="1"/>
      <c r="H244" s="1"/>
      <c r="U244" s="201"/>
    </row>
    <row r="245" spans="1:21" ht="16.5" customHeight="1" thickBot="1">
      <c r="A245" s="579" t="s">
        <v>190</v>
      </c>
      <c r="B245" s="580"/>
      <c r="C245" s="580"/>
      <c r="D245" s="580"/>
      <c r="E245" s="581"/>
      <c r="F245" s="213"/>
      <c r="G245" s="1"/>
      <c r="H245" s="1"/>
      <c r="U245" s="202"/>
    </row>
    <row r="246" spans="1:21" ht="16.5" customHeight="1">
      <c r="A246" s="8"/>
      <c r="F246" s="3"/>
      <c r="G246" s="1"/>
      <c r="H246" s="1"/>
      <c r="J246" s="525" t="s">
        <v>191</v>
      </c>
      <c r="K246" s="526"/>
      <c r="L246" s="526"/>
      <c r="M246" s="526"/>
      <c r="N246" s="526"/>
      <c r="O246" s="526"/>
      <c r="P246" s="526"/>
      <c r="Q246" s="526"/>
      <c r="R246" s="526"/>
      <c r="S246" s="526"/>
      <c r="T246" s="527"/>
      <c r="U246" s="202"/>
    </row>
    <row r="247" spans="1:21" ht="16.5" thickBot="1">
      <c r="A247" s="563" t="s">
        <v>192</v>
      </c>
      <c r="B247" s="564"/>
      <c r="C247" s="557" t="s">
        <v>193</v>
      </c>
      <c r="D247" s="557"/>
      <c r="E247" s="557" t="s">
        <v>194</v>
      </c>
      <c r="F247" s="558"/>
      <c r="J247" s="528"/>
      <c r="K247" s="529"/>
      <c r="L247" s="529"/>
      <c r="M247" s="529"/>
      <c r="N247" s="529"/>
      <c r="O247" s="529"/>
      <c r="P247" s="529"/>
      <c r="Q247" s="529"/>
      <c r="R247" s="529"/>
      <c r="S247" s="529"/>
      <c r="T247" s="530"/>
      <c r="U247" s="201"/>
    </row>
    <row r="248" spans="1:21" ht="15.75" thickTop="1">
      <c r="A248" s="555"/>
      <c r="B248" s="556"/>
      <c r="C248" s="565">
        <v>0</v>
      </c>
      <c r="D248" s="566"/>
      <c r="E248" s="567"/>
      <c r="F248" s="568"/>
      <c r="G248" t="b">
        <f>IF(E248="Yes",TRUE,FALSE)</f>
        <v>0</v>
      </c>
      <c r="H248">
        <f>IF(G248,C248,0)</f>
        <v>0</v>
      </c>
      <c r="J248" s="528"/>
      <c r="K248" s="529"/>
      <c r="L248" s="529"/>
      <c r="M248" s="529"/>
      <c r="N248" s="529"/>
      <c r="O248" s="529"/>
      <c r="P248" s="529"/>
      <c r="Q248" s="529"/>
      <c r="R248" s="529"/>
      <c r="S248" s="529"/>
      <c r="T248" s="530"/>
    </row>
    <row r="249" spans="1:21" ht="15" customHeight="1">
      <c r="A249" s="555"/>
      <c r="B249" s="556"/>
      <c r="C249" s="551">
        <v>0</v>
      </c>
      <c r="D249" s="552"/>
      <c r="E249" s="553"/>
      <c r="F249" s="554"/>
      <c r="G249" t="b">
        <f t="shared" ref="G249:G256" si="16">IF(E249="Yes",TRUE,FALSE)</f>
        <v>0</v>
      </c>
      <c r="H249">
        <f t="shared" ref="H249:H256" si="17">IF(G249,C249,0)</f>
        <v>0</v>
      </c>
      <c r="J249" s="528"/>
      <c r="K249" s="529"/>
      <c r="L249" s="529"/>
      <c r="M249" s="529"/>
      <c r="N249" s="529"/>
      <c r="O249" s="529"/>
      <c r="P249" s="529"/>
      <c r="Q249" s="529"/>
      <c r="R249" s="529"/>
      <c r="S249" s="529"/>
      <c r="T249" s="530"/>
    </row>
    <row r="250" spans="1:21">
      <c r="A250" s="555"/>
      <c r="B250" s="556"/>
      <c r="C250" s="551">
        <v>0</v>
      </c>
      <c r="D250" s="552"/>
      <c r="E250" s="553"/>
      <c r="F250" s="554"/>
      <c r="G250" t="b">
        <f t="shared" si="16"/>
        <v>0</v>
      </c>
      <c r="H250">
        <f t="shared" si="17"/>
        <v>0</v>
      </c>
      <c r="J250" s="528"/>
      <c r="K250" s="529"/>
      <c r="L250" s="529"/>
      <c r="M250" s="529"/>
      <c r="N250" s="529"/>
      <c r="O250" s="529"/>
      <c r="P250" s="529"/>
      <c r="Q250" s="529"/>
      <c r="R250" s="529"/>
      <c r="S250" s="529"/>
      <c r="T250" s="530"/>
    </row>
    <row r="251" spans="1:21" ht="15.75" thickBot="1">
      <c r="A251" s="555"/>
      <c r="B251" s="556"/>
      <c r="C251" s="551">
        <v>0</v>
      </c>
      <c r="D251" s="552"/>
      <c r="E251" s="553"/>
      <c r="F251" s="554"/>
      <c r="G251" t="b">
        <f t="shared" si="16"/>
        <v>0</v>
      </c>
      <c r="H251">
        <f t="shared" si="17"/>
        <v>0</v>
      </c>
      <c r="J251" s="531"/>
      <c r="K251" s="532"/>
      <c r="L251" s="532"/>
      <c r="M251" s="532"/>
      <c r="N251" s="532"/>
      <c r="O251" s="532"/>
      <c r="P251" s="532"/>
      <c r="Q251" s="532"/>
      <c r="R251" s="532"/>
      <c r="S251" s="532"/>
      <c r="T251" s="533"/>
    </row>
    <row r="252" spans="1:21">
      <c r="A252" s="555"/>
      <c r="B252" s="556"/>
      <c r="C252" s="551">
        <v>0</v>
      </c>
      <c r="D252" s="552"/>
      <c r="E252" s="553"/>
      <c r="F252" s="554"/>
      <c r="G252" t="b">
        <f t="shared" si="16"/>
        <v>0</v>
      </c>
      <c r="H252">
        <f t="shared" si="17"/>
        <v>0</v>
      </c>
    </row>
    <row r="253" spans="1:21">
      <c r="A253" s="555"/>
      <c r="B253" s="556"/>
      <c r="C253" s="551">
        <v>0</v>
      </c>
      <c r="D253" s="552"/>
      <c r="E253" s="553"/>
      <c r="F253" s="554"/>
      <c r="G253" t="b">
        <f t="shared" si="16"/>
        <v>0</v>
      </c>
      <c r="H253">
        <f t="shared" si="17"/>
        <v>0</v>
      </c>
    </row>
    <row r="254" spans="1:21">
      <c r="A254" s="555"/>
      <c r="B254" s="556"/>
      <c r="C254" s="551">
        <v>0</v>
      </c>
      <c r="D254" s="552"/>
      <c r="E254" s="553"/>
      <c r="F254" s="554"/>
      <c r="G254" t="b">
        <f t="shared" si="16"/>
        <v>0</v>
      </c>
      <c r="H254">
        <f t="shared" si="17"/>
        <v>0</v>
      </c>
    </row>
    <row r="255" spans="1:21">
      <c r="A255" s="555"/>
      <c r="B255" s="556"/>
      <c r="C255" s="551">
        <v>0</v>
      </c>
      <c r="D255" s="552"/>
      <c r="E255" s="553"/>
      <c r="F255" s="554"/>
      <c r="G255" t="b">
        <f t="shared" si="16"/>
        <v>0</v>
      </c>
      <c r="H255">
        <f t="shared" si="17"/>
        <v>0</v>
      </c>
    </row>
    <row r="256" spans="1:21">
      <c r="A256" s="555"/>
      <c r="B256" s="556"/>
      <c r="C256" s="551">
        <v>0</v>
      </c>
      <c r="D256" s="552"/>
      <c r="E256" s="553"/>
      <c r="F256" s="554"/>
      <c r="G256" t="b">
        <f t="shared" si="16"/>
        <v>0</v>
      </c>
      <c r="H256">
        <f t="shared" si="17"/>
        <v>0</v>
      </c>
    </row>
    <row r="257" spans="1:21">
      <c r="A257" s="559" t="s">
        <v>176</v>
      </c>
      <c r="B257" s="560"/>
      <c r="C257" s="561">
        <f>SUM(C248:D256)</f>
        <v>0</v>
      </c>
      <c r="D257" s="562"/>
      <c r="E257" s="561">
        <f>IF(F241="NO","Ineligible",MIN(H240,SUM(H248:H256)))</f>
        <v>0</v>
      </c>
      <c r="F257" s="562"/>
    </row>
    <row r="258" spans="1:21">
      <c r="A258" s="5"/>
      <c r="F258" s="3"/>
    </row>
    <row r="259" spans="1:21">
      <c r="A259" s="87" t="s">
        <v>196</v>
      </c>
      <c r="B259" s="57"/>
      <c r="C259" s="57"/>
      <c r="D259" s="57"/>
      <c r="E259" s="57"/>
      <c r="F259" s="19"/>
      <c r="G259" s="1"/>
      <c r="H259" s="1"/>
    </row>
    <row r="260" spans="1:21">
      <c r="A260" s="542" t="str">
        <f>IF($E$25="Ineligible", "Event not eligible for A&amp;S Funding",IF($E$25&gt;0,IF($E$25=$H$8,"Approved up to the cap for this event, based on the expected student attendance.","Approved based on the request and based on SG Standards for this fiscal year."),""))</f>
        <v/>
      </c>
      <c r="B260" s="543"/>
      <c r="C260" s="543"/>
      <c r="D260" s="543"/>
      <c r="E260" s="543"/>
      <c r="F260" s="544"/>
      <c r="G260" s="1"/>
      <c r="H260" s="1"/>
    </row>
    <row r="261" spans="1:21">
      <c r="A261" s="545"/>
      <c r="B261" s="546"/>
      <c r="C261" s="546"/>
      <c r="D261" s="546"/>
      <c r="E261" s="546"/>
      <c r="F261" s="547"/>
      <c r="G261" s="1"/>
      <c r="H261" s="1"/>
    </row>
    <row r="262" spans="1:21" ht="15.75" customHeight="1" thickBot="1">
      <c r="A262" s="548"/>
      <c r="B262" s="549"/>
      <c r="C262" s="549"/>
      <c r="D262" s="549"/>
      <c r="E262" s="549"/>
      <c r="F262" s="550"/>
      <c r="G262" s="1"/>
      <c r="H262" s="1"/>
    </row>
    <row r="263" spans="1:21" ht="15.75">
      <c r="A263" s="172" t="s">
        <v>119</v>
      </c>
      <c r="B263" s="170"/>
      <c r="C263" s="170"/>
      <c r="D263" s="170"/>
      <c r="E263" s="170"/>
      <c r="F263" s="173"/>
      <c r="G263" s="113"/>
      <c r="H263" s="1"/>
      <c r="J263" s="534" t="s">
        <v>221</v>
      </c>
      <c r="K263" s="534"/>
      <c r="L263" s="534"/>
      <c r="M263" s="534"/>
      <c r="N263" s="534"/>
      <c r="O263" s="534"/>
      <c r="P263" s="534"/>
      <c r="Q263" s="534"/>
      <c r="R263" s="534"/>
      <c r="S263" s="534"/>
      <c r="T263" s="534"/>
      <c r="U263" s="201"/>
    </row>
    <row r="264" spans="1:21" ht="15.75">
      <c r="A264" s="168" t="s">
        <v>178</v>
      </c>
      <c r="B264" s="112"/>
      <c r="C264" s="112"/>
      <c r="D264" s="112"/>
      <c r="E264" s="112"/>
      <c r="F264" s="169"/>
      <c r="G264" s="112"/>
      <c r="H264" s="112"/>
      <c r="J264" s="534"/>
      <c r="K264" s="534"/>
      <c r="L264" s="534"/>
      <c r="M264" s="534"/>
      <c r="N264" s="534"/>
      <c r="O264" s="534"/>
      <c r="P264" s="534"/>
      <c r="Q264" s="534"/>
      <c r="R264" s="534"/>
      <c r="S264" s="534"/>
      <c r="T264" s="534"/>
      <c r="U264" s="201"/>
    </row>
    <row r="265" spans="1:21" ht="16.5" thickBot="1">
      <c r="A265" s="184" t="s">
        <v>121</v>
      </c>
      <c r="B265" s="171"/>
      <c r="C265" s="171"/>
      <c r="D265" s="171"/>
      <c r="E265" s="171"/>
      <c r="F265" s="175"/>
      <c r="G265" s="164"/>
      <c r="H265" s="151"/>
      <c r="J265" s="534"/>
      <c r="K265" s="534"/>
      <c r="L265" s="534"/>
      <c r="M265" s="534"/>
      <c r="N265" s="534"/>
      <c r="O265" s="534"/>
      <c r="P265" s="534"/>
      <c r="Q265" s="534"/>
      <c r="R265" s="534"/>
      <c r="S265" s="534"/>
      <c r="T265" s="534"/>
      <c r="U265" s="201"/>
    </row>
    <row r="266" spans="1:21" ht="16.5" thickBot="1">
      <c r="A266" s="237"/>
      <c r="B266" s="176"/>
      <c r="C266" s="176"/>
      <c r="D266" s="176"/>
      <c r="E266" s="176"/>
      <c r="F266" s="177"/>
      <c r="G266" s="1"/>
      <c r="H266" s="1"/>
      <c r="J266" s="535"/>
      <c r="K266" s="535"/>
      <c r="L266" s="535"/>
      <c r="M266" s="535"/>
      <c r="N266" s="535"/>
      <c r="O266" s="535"/>
      <c r="P266" s="535"/>
      <c r="Q266" s="535"/>
      <c r="R266" s="535"/>
      <c r="S266" s="535"/>
      <c r="T266" s="535"/>
      <c r="U266" s="201"/>
    </row>
    <row r="267" spans="1:21" ht="16.5" thickBot="1">
      <c r="A267" s="490" t="s">
        <v>222</v>
      </c>
      <c r="B267" s="491"/>
      <c r="C267" s="491"/>
      <c r="D267" s="491"/>
      <c r="E267" s="491"/>
      <c r="F267" s="492"/>
      <c r="G267" s="1"/>
      <c r="H267" s="1"/>
      <c r="J267" s="484" t="s">
        <v>128</v>
      </c>
      <c r="K267" s="485"/>
      <c r="L267" s="485"/>
      <c r="M267" s="485"/>
      <c r="N267" s="485"/>
      <c r="O267" s="485"/>
      <c r="P267" s="485"/>
      <c r="Q267" s="485"/>
      <c r="R267" s="485"/>
      <c r="S267" s="485"/>
      <c r="T267" s="486"/>
      <c r="U267" s="201"/>
    </row>
    <row r="268" spans="1:21" ht="16.5" thickTop="1">
      <c r="A268" s="104" t="s">
        <v>181</v>
      </c>
      <c r="B268" s="569"/>
      <c r="C268" s="570"/>
      <c r="D268" s="570"/>
      <c r="E268" s="570"/>
      <c r="F268" s="571"/>
      <c r="G268" s="1"/>
      <c r="H268" s="1"/>
      <c r="J268" s="487"/>
      <c r="K268" s="488"/>
      <c r="L268" s="488"/>
      <c r="M268" s="488"/>
      <c r="N268" s="488"/>
      <c r="O268" s="488"/>
      <c r="P268" s="488"/>
      <c r="Q268" s="488"/>
      <c r="R268" s="488"/>
      <c r="S268" s="488"/>
      <c r="T268" s="489"/>
      <c r="U268" s="201"/>
    </row>
    <row r="269" spans="1:21" ht="17.25" customHeight="1" thickBot="1">
      <c r="A269" s="309" t="s">
        <v>182</v>
      </c>
      <c r="B269" s="198"/>
      <c r="C269" s="572" t="s">
        <v>183</v>
      </c>
      <c r="D269" s="573"/>
      <c r="E269" s="574"/>
      <c r="F269" s="13"/>
      <c r="G269" s="56">
        <f>DOCUMENTATION!L16</f>
        <v>0</v>
      </c>
      <c r="H269" s="17">
        <f>MIN(1800,IF($G$269&lt;200,$G$269*6,($G$269-200)*3+1200))</f>
        <v>0</v>
      </c>
      <c r="J269" s="536"/>
      <c r="K269" s="537"/>
      <c r="L269" s="537"/>
      <c r="M269" s="537"/>
      <c r="N269" s="537"/>
      <c r="O269" s="537"/>
      <c r="P269" s="537"/>
      <c r="Q269" s="537"/>
      <c r="R269" s="537"/>
      <c r="S269" s="537"/>
      <c r="T269" s="538"/>
      <c r="U269" s="201"/>
    </row>
    <row r="270" spans="1:21" ht="16.5" thickBot="1">
      <c r="A270" s="11" t="s">
        <v>184</v>
      </c>
      <c r="B270" s="25"/>
      <c r="C270" s="572" t="s">
        <v>185</v>
      </c>
      <c r="D270" s="575"/>
      <c r="E270" s="575"/>
      <c r="F270" s="218"/>
      <c r="G270" s="1"/>
      <c r="H270" s="1"/>
      <c r="J270" s="493" t="s">
        <v>133</v>
      </c>
      <c r="K270" s="494"/>
      <c r="L270" s="494"/>
      <c r="M270" s="494"/>
      <c r="N270" s="494"/>
      <c r="O270" s="494"/>
      <c r="P270" s="494"/>
      <c r="Q270" s="494"/>
      <c r="R270" s="494"/>
      <c r="S270" s="494"/>
      <c r="T270" s="495"/>
      <c r="U270" s="201"/>
    </row>
    <row r="271" spans="1:21" ht="16.5" thickTop="1">
      <c r="A271" s="576" t="s">
        <v>223</v>
      </c>
      <c r="B271" s="577"/>
      <c r="C271" s="577"/>
      <c r="D271" s="577"/>
      <c r="E271" s="578"/>
      <c r="F271" s="308" t="s">
        <v>187</v>
      </c>
      <c r="G271" s="1"/>
      <c r="H271" s="1"/>
      <c r="J271" s="496"/>
      <c r="K271" s="497"/>
      <c r="L271" s="497"/>
      <c r="M271" s="497"/>
      <c r="N271" s="497"/>
      <c r="O271" s="497"/>
      <c r="P271" s="497"/>
      <c r="Q271" s="497"/>
      <c r="R271" s="497"/>
      <c r="S271" s="497"/>
      <c r="T271" s="498"/>
      <c r="U271" s="201"/>
    </row>
    <row r="272" spans="1:21" ht="16.5" customHeight="1" thickBot="1">
      <c r="A272" s="579" t="s">
        <v>188</v>
      </c>
      <c r="B272" s="580"/>
      <c r="C272" s="580"/>
      <c r="D272" s="580"/>
      <c r="E272" s="581"/>
      <c r="F272" s="213"/>
      <c r="G272" s="1"/>
      <c r="H272" s="1"/>
      <c r="J272" s="499"/>
      <c r="K272" s="500"/>
      <c r="L272" s="500"/>
      <c r="M272" s="500"/>
      <c r="N272" s="500"/>
      <c r="O272" s="500"/>
      <c r="P272" s="500"/>
      <c r="Q272" s="500"/>
      <c r="R272" s="500"/>
      <c r="S272" s="500"/>
      <c r="T272" s="501"/>
      <c r="U272" s="201"/>
    </row>
    <row r="273" spans="1:21" ht="15.75" customHeight="1">
      <c r="A273" s="579" t="s">
        <v>189</v>
      </c>
      <c r="B273" s="580"/>
      <c r="C273" s="580"/>
      <c r="D273" s="580"/>
      <c r="E273" s="581"/>
      <c r="F273" s="213"/>
      <c r="G273" s="1"/>
      <c r="H273" s="1"/>
      <c r="U273" s="201"/>
    </row>
    <row r="274" spans="1:21" ht="16.5" customHeight="1" thickBot="1">
      <c r="A274" s="579" t="s">
        <v>190</v>
      </c>
      <c r="B274" s="580"/>
      <c r="C274" s="580"/>
      <c r="D274" s="580"/>
      <c r="E274" s="581"/>
      <c r="F274" s="213"/>
      <c r="G274" s="1"/>
      <c r="H274" s="1"/>
      <c r="U274" s="202"/>
    </row>
    <row r="275" spans="1:21" ht="16.5" customHeight="1">
      <c r="A275" s="8"/>
      <c r="F275" s="3"/>
      <c r="G275" s="1"/>
      <c r="H275" s="1"/>
      <c r="J275" s="525" t="s">
        <v>191</v>
      </c>
      <c r="K275" s="526"/>
      <c r="L275" s="526"/>
      <c r="M275" s="526"/>
      <c r="N275" s="526"/>
      <c r="O275" s="526"/>
      <c r="P275" s="526"/>
      <c r="Q275" s="526"/>
      <c r="R275" s="526"/>
      <c r="S275" s="526"/>
      <c r="T275" s="527"/>
      <c r="U275" s="202"/>
    </row>
    <row r="276" spans="1:21" ht="16.5" thickBot="1">
      <c r="A276" s="563" t="s">
        <v>192</v>
      </c>
      <c r="B276" s="564"/>
      <c r="C276" s="557" t="s">
        <v>193</v>
      </c>
      <c r="D276" s="557"/>
      <c r="E276" s="557" t="s">
        <v>194</v>
      </c>
      <c r="F276" s="558"/>
      <c r="J276" s="528"/>
      <c r="K276" s="529"/>
      <c r="L276" s="529"/>
      <c r="M276" s="529"/>
      <c r="N276" s="529"/>
      <c r="O276" s="529"/>
      <c r="P276" s="529"/>
      <c r="Q276" s="529"/>
      <c r="R276" s="529"/>
      <c r="S276" s="529"/>
      <c r="T276" s="530"/>
      <c r="U276" s="201"/>
    </row>
    <row r="277" spans="1:21" ht="15.75" thickTop="1">
      <c r="A277" s="555"/>
      <c r="B277" s="556"/>
      <c r="C277" s="565">
        <v>0</v>
      </c>
      <c r="D277" s="566"/>
      <c r="E277" s="567"/>
      <c r="F277" s="568"/>
      <c r="G277" t="b">
        <f>IF(E277="Yes",TRUE,FALSE)</f>
        <v>0</v>
      </c>
      <c r="H277">
        <f>IF(G277,C277,0)</f>
        <v>0</v>
      </c>
      <c r="J277" s="528"/>
      <c r="K277" s="529"/>
      <c r="L277" s="529"/>
      <c r="M277" s="529"/>
      <c r="N277" s="529"/>
      <c r="O277" s="529"/>
      <c r="P277" s="529"/>
      <c r="Q277" s="529"/>
      <c r="R277" s="529"/>
      <c r="S277" s="529"/>
      <c r="T277" s="530"/>
    </row>
    <row r="278" spans="1:21">
      <c r="A278" s="555"/>
      <c r="B278" s="556"/>
      <c r="C278" s="551">
        <v>0</v>
      </c>
      <c r="D278" s="552"/>
      <c r="E278" s="553"/>
      <c r="F278" s="554"/>
      <c r="G278" t="b">
        <f t="shared" ref="G278:G285" si="18">IF(E278="Yes",TRUE,FALSE)</f>
        <v>0</v>
      </c>
      <c r="H278">
        <f t="shared" ref="H278:H285" si="19">IF(G278,C278,0)</f>
        <v>0</v>
      </c>
      <c r="J278" s="528"/>
      <c r="K278" s="529"/>
      <c r="L278" s="529"/>
      <c r="M278" s="529"/>
      <c r="N278" s="529"/>
      <c r="O278" s="529"/>
      <c r="P278" s="529"/>
      <c r="Q278" s="529"/>
      <c r="R278" s="529"/>
      <c r="S278" s="529"/>
      <c r="T278" s="530"/>
    </row>
    <row r="279" spans="1:21">
      <c r="A279" s="555"/>
      <c r="B279" s="556"/>
      <c r="C279" s="551">
        <v>0</v>
      </c>
      <c r="D279" s="552"/>
      <c r="E279" s="553"/>
      <c r="F279" s="554"/>
      <c r="G279" t="b">
        <f t="shared" si="18"/>
        <v>0</v>
      </c>
      <c r="H279">
        <f t="shared" si="19"/>
        <v>0</v>
      </c>
      <c r="J279" s="528"/>
      <c r="K279" s="529"/>
      <c r="L279" s="529"/>
      <c r="M279" s="529"/>
      <c r="N279" s="529"/>
      <c r="O279" s="529"/>
      <c r="P279" s="529"/>
      <c r="Q279" s="529"/>
      <c r="R279" s="529"/>
      <c r="S279" s="529"/>
      <c r="T279" s="530"/>
    </row>
    <row r="280" spans="1:21" ht="15.75" thickBot="1">
      <c r="A280" s="555"/>
      <c r="B280" s="556"/>
      <c r="C280" s="551">
        <v>0</v>
      </c>
      <c r="D280" s="552"/>
      <c r="E280" s="553"/>
      <c r="F280" s="554"/>
      <c r="G280" t="b">
        <f t="shared" si="18"/>
        <v>0</v>
      </c>
      <c r="H280">
        <f t="shared" si="19"/>
        <v>0</v>
      </c>
      <c r="J280" s="531"/>
      <c r="K280" s="532"/>
      <c r="L280" s="532"/>
      <c r="M280" s="532"/>
      <c r="N280" s="532"/>
      <c r="O280" s="532"/>
      <c r="P280" s="532"/>
      <c r="Q280" s="532"/>
      <c r="R280" s="532"/>
      <c r="S280" s="532"/>
      <c r="T280" s="533"/>
    </row>
    <row r="281" spans="1:21">
      <c r="A281" s="555"/>
      <c r="B281" s="556"/>
      <c r="C281" s="551">
        <v>0</v>
      </c>
      <c r="D281" s="552"/>
      <c r="E281" s="553"/>
      <c r="F281" s="554"/>
      <c r="G281" t="b">
        <f t="shared" si="18"/>
        <v>0</v>
      </c>
      <c r="H281">
        <f t="shared" si="19"/>
        <v>0</v>
      </c>
    </row>
    <row r="282" spans="1:21">
      <c r="A282" s="555"/>
      <c r="B282" s="556"/>
      <c r="C282" s="551">
        <v>0</v>
      </c>
      <c r="D282" s="552"/>
      <c r="E282" s="553"/>
      <c r="F282" s="554"/>
      <c r="G282" t="b">
        <f t="shared" si="18"/>
        <v>0</v>
      </c>
      <c r="H282">
        <f t="shared" si="19"/>
        <v>0</v>
      </c>
    </row>
    <row r="283" spans="1:21">
      <c r="A283" s="555"/>
      <c r="B283" s="556"/>
      <c r="C283" s="551">
        <v>0</v>
      </c>
      <c r="D283" s="552"/>
      <c r="E283" s="553"/>
      <c r="F283" s="554"/>
      <c r="G283" t="b">
        <f t="shared" si="18"/>
        <v>0</v>
      </c>
      <c r="H283">
        <f t="shared" si="19"/>
        <v>0</v>
      </c>
    </row>
    <row r="284" spans="1:21">
      <c r="A284" s="555"/>
      <c r="B284" s="556"/>
      <c r="C284" s="551">
        <v>0</v>
      </c>
      <c r="D284" s="552"/>
      <c r="E284" s="553"/>
      <c r="F284" s="554"/>
      <c r="G284" t="b">
        <f t="shared" si="18"/>
        <v>0</v>
      </c>
      <c r="H284">
        <f t="shared" si="19"/>
        <v>0</v>
      </c>
    </row>
    <row r="285" spans="1:21">
      <c r="A285" s="555"/>
      <c r="B285" s="556"/>
      <c r="C285" s="551">
        <v>0</v>
      </c>
      <c r="D285" s="552"/>
      <c r="E285" s="553"/>
      <c r="F285" s="554"/>
      <c r="G285" t="b">
        <f t="shared" si="18"/>
        <v>0</v>
      </c>
      <c r="H285">
        <f t="shared" si="19"/>
        <v>0</v>
      </c>
    </row>
    <row r="286" spans="1:21">
      <c r="A286" s="559" t="s">
        <v>176</v>
      </c>
      <c r="B286" s="560"/>
      <c r="C286" s="561">
        <f>SUM(C277:D285)</f>
        <v>0</v>
      </c>
      <c r="D286" s="562"/>
      <c r="E286" s="561">
        <f>IF(F270="NO","Ineligible",MIN(H269,SUM(H277:H285)))</f>
        <v>0</v>
      </c>
      <c r="F286" s="562"/>
    </row>
    <row r="287" spans="1:21">
      <c r="A287" s="5"/>
      <c r="F287" s="3"/>
    </row>
    <row r="288" spans="1:21">
      <c r="A288" s="87" t="s">
        <v>196</v>
      </c>
      <c r="B288" s="57"/>
      <c r="C288" s="57"/>
      <c r="D288" s="57"/>
      <c r="E288" s="57"/>
      <c r="F288" s="19"/>
      <c r="G288" s="1"/>
      <c r="H288" s="1"/>
    </row>
    <row r="289" spans="1:26" ht="11.25" customHeight="1">
      <c r="A289" s="542" t="str">
        <f>IF($E$25="Ineligible", "Event not eligible for A&amp;S Funding",IF($E$25&gt;0,IF($E$25=$H$8,"Approved up to the cap for this event, based on the expected student attendance.","Approved based on the request and based on SG Standards for this fiscal year."),""))</f>
        <v/>
      </c>
      <c r="B289" s="543"/>
      <c r="C289" s="543"/>
      <c r="D289" s="543"/>
      <c r="E289" s="543"/>
      <c r="F289" s="544"/>
      <c r="G289" s="1"/>
      <c r="H289" s="1"/>
    </row>
    <row r="290" spans="1:26">
      <c r="A290" s="545"/>
      <c r="B290" s="546"/>
      <c r="C290" s="546"/>
      <c r="D290" s="546"/>
      <c r="E290" s="546"/>
      <c r="F290" s="547"/>
      <c r="G290" s="1"/>
      <c r="H290" s="1"/>
    </row>
    <row r="291" spans="1:26" ht="15.75" thickBot="1">
      <c r="A291" s="548"/>
      <c r="B291" s="549"/>
      <c r="C291" s="549"/>
      <c r="D291" s="549"/>
      <c r="E291" s="549"/>
      <c r="F291" s="550"/>
      <c r="G291" s="1"/>
      <c r="H291" s="1"/>
    </row>
    <row r="292" spans="1:26" ht="15" customHeight="1">
      <c r="A292" s="534" t="s">
        <v>224</v>
      </c>
      <c r="B292" s="534"/>
      <c r="C292" s="534"/>
      <c r="D292" s="534"/>
      <c r="E292" s="534"/>
      <c r="F292" s="534"/>
      <c r="G292" s="204"/>
      <c r="H292" s="204"/>
      <c r="I292" s="541" t="s">
        <v>225</v>
      </c>
      <c r="J292" s="222"/>
      <c r="K292" s="222"/>
      <c r="L292" s="222"/>
      <c r="M292" s="222"/>
      <c r="N292" s="223"/>
      <c r="O292" s="223"/>
      <c r="P292" s="204"/>
      <c r="Q292" s="204"/>
      <c r="R292" s="204"/>
      <c r="S292" s="204"/>
      <c r="T292" s="204"/>
      <c r="U292" s="203"/>
      <c r="V292" s="203"/>
      <c r="W292" s="203"/>
      <c r="X292" s="203"/>
      <c r="Y292" s="203"/>
      <c r="Z292" s="291"/>
    </row>
    <row r="293" spans="1:26" ht="43.5" customHeight="1">
      <c r="A293" s="534"/>
      <c r="B293" s="534"/>
      <c r="C293" s="534"/>
      <c r="D293" s="534"/>
      <c r="E293" s="534"/>
      <c r="F293" s="534"/>
      <c r="G293" s="204"/>
      <c r="H293" s="204"/>
      <c r="I293" s="541"/>
      <c r="J293" s="224" t="s">
        <v>226</v>
      </c>
      <c r="K293" s="225" t="s">
        <v>227</v>
      </c>
      <c r="L293" s="225" t="s">
        <v>228</v>
      </c>
      <c r="M293" s="225" t="s">
        <v>229</v>
      </c>
      <c r="N293" s="225" t="s">
        <v>230</v>
      </c>
      <c r="O293" s="225" t="s">
        <v>231</v>
      </c>
      <c r="P293" s="204"/>
      <c r="Q293" s="204"/>
      <c r="R293" s="204"/>
      <c r="S293" s="204"/>
      <c r="T293" s="204"/>
    </row>
  </sheetData>
  <sheetProtection algorithmName="SHA-512" hashValue="KwMfGvRTPZAxiaBPpLV5VZ/ioLy0Jqc+Kr/GGLMT7Gr9d48WLgz9nvvKdSkXMDHCctuuz3SWx4cTZxuqezx/OQ==" saltValue="xXLdWG+WT3PkCleTuITlNg==" spinCount="100000" sheet="1" selectLockedCells="1"/>
  <mergeCells count="475">
    <mergeCell ref="B36:F36"/>
    <mergeCell ref="A126:E126"/>
    <mergeCell ref="A127:E127"/>
    <mergeCell ref="A128:E128"/>
    <mergeCell ref="A16:B16"/>
    <mergeCell ref="A44:B44"/>
    <mergeCell ref="C44:D44"/>
    <mergeCell ref="E44:F44"/>
    <mergeCell ref="A45:B45"/>
    <mergeCell ref="C45:D45"/>
    <mergeCell ref="E45:F45"/>
    <mergeCell ref="A35:F35"/>
    <mergeCell ref="C37:E37"/>
    <mergeCell ref="C38:E38"/>
    <mergeCell ref="A40:E40"/>
    <mergeCell ref="A41:E41"/>
    <mergeCell ref="A42:E42"/>
    <mergeCell ref="A39:E39"/>
    <mergeCell ref="E51:F51"/>
    <mergeCell ref="A64:F64"/>
    <mergeCell ref="B65:F65"/>
    <mergeCell ref="C66:E66"/>
    <mergeCell ref="C67:E67"/>
    <mergeCell ref="A54:B54"/>
    <mergeCell ref="A129:E129"/>
    <mergeCell ref="A48:B48"/>
    <mergeCell ref="C48:D48"/>
    <mergeCell ref="E48:F48"/>
    <mergeCell ref="A49:B49"/>
    <mergeCell ref="C49:D49"/>
    <mergeCell ref="E49:F49"/>
    <mergeCell ref="A46:B46"/>
    <mergeCell ref="C46:D46"/>
    <mergeCell ref="E46:F46"/>
    <mergeCell ref="A47:B47"/>
    <mergeCell ref="C47:D47"/>
    <mergeCell ref="E47:F47"/>
    <mergeCell ref="A52:B52"/>
    <mergeCell ref="C52:D52"/>
    <mergeCell ref="E52:F52"/>
    <mergeCell ref="A53:B53"/>
    <mergeCell ref="C53:D53"/>
    <mergeCell ref="E53:F53"/>
    <mergeCell ref="A50:B50"/>
    <mergeCell ref="C50:D50"/>
    <mergeCell ref="E50:F50"/>
    <mergeCell ref="A51:B51"/>
    <mergeCell ref="C51:D51"/>
    <mergeCell ref="A12:E12"/>
    <mergeCell ref="A11:E11"/>
    <mergeCell ref="A13:E13"/>
    <mergeCell ref="A10:E10"/>
    <mergeCell ref="C20:D20"/>
    <mergeCell ref="A19:B19"/>
    <mergeCell ref="E19:F19"/>
    <mergeCell ref="E16:F16"/>
    <mergeCell ref="C16:D16"/>
    <mergeCell ref="A15:B15"/>
    <mergeCell ref="C19:D19"/>
    <mergeCell ref="A20:B20"/>
    <mergeCell ref="A18:B18"/>
    <mergeCell ref="E20:F20"/>
    <mergeCell ref="C15:D15"/>
    <mergeCell ref="E15:F15"/>
    <mergeCell ref="C17:D17"/>
    <mergeCell ref="E17:F17"/>
    <mergeCell ref="E18:F18"/>
    <mergeCell ref="A1:F1"/>
    <mergeCell ref="A6:F6"/>
    <mergeCell ref="B7:F7"/>
    <mergeCell ref="C8:E8"/>
    <mergeCell ref="C9:E9"/>
    <mergeCell ref="A29:F30"/>
    <mergeCell ref="A25:B25"/>
    <mergeCell ref="E25:F25"/>
    <mergeCell ref="C25:D25"/>
    <mergeCell ref="C23:D23"/>
    <mergeCell ref="A28:F28"/>
    <mergeCell ref="A22:B22"/>
    <mergeCell ref="A23:B23"/>
    <mergeCell ref="A24:B24"/>
    <mergeCell ref="E23:F23"/>
    <mergeCell ref="E24:F24"/>
    <mergeCell ref="C22:D22"/>
    <mergeCell ref="C24:D24"/>
    <mergeCell ref="E22:F22"/>
    <mergeCell ref="E21:F21"/>
    <mergeCell ref="A21:B21"/>
    <mergeCell ref="C21:D21"/>
    <mergeCell ref="A17:B17"/>
    <mergeCell ref="C18:D18"/>
    <mergeCell ref="C54:D54"/>
    <mergeCell ref="E54:F54"/>
    <mergeCell ref="A57:F57"/>
    <mergeCell ref="A58:F59"/>
    <mergeCell ref="A68:E68"/>
    <mergeCell ref="A69:E69"/>
    <mergeCell ref="A70:E70"/>
    <mergeCell ref="A71:E71"/>
    <mergeCell ref="A75:B75"/>
    <mergeCell ref="C75:D75"/>
    <mergeCell ref="E75:F75"/>
    <mergeCell ref="A76:B76"/>
    <mergeCell ref="C76:D76"/>
    <mergeCell ref="E76:F76"/>
    <mergeCell ref="A73:B73"/>
    <mergeCell ref="C73:D73"/>
    <mergeCell ref="E73:F73"/>
    <mergeCell ref="A74:B74"/>
    <mergeCell ref="C74:D74"/>
    <mergeCell ref="E74:F74"/>
    <mergeCell ref="A79:B79"/>
    <mergeCell ref="C79:D79"/>
    <mergeCell ref="E79:F79"/>
    <mergeCell ref="A80:B80"/>
    <mergeCell ref="C80:D80"/>
    <mergeCell ref="E80:F80"/>
    <mergeCell ref="A77:B77"/>
    <mergeCell ref="C77:D77"/>
    <mergeCell ref="E77:F77"/>
    <mergeCell ref="A78:B78"/>
    <mergeCell ref="C78:D78"/>
    <mergeCell ref="E78:F78"/>
    <mergeCell ref="A83:B83"/>
    <mergeCell ref="C83:D83"/>
    <mergeCell ref="E83:F83"/>
    <mergeCell ref="A86:F86"/>
    <mergeCell ref="A87:F88"/>
    <mergeCell ref="A81:B81"/>
    <mergeCell ref="C81:D81"/>
    <mergeCell ref="E81:F81"/>
    <mergeCell ref="A82:B82"/>
    <mergeCell ref="C82:D82"/>
    <mergeCell ref="E82:F82"/>
    <mergeCell ref="A102:B102"/>
    <mergeCell ref="C102:D102"/>
    <mergeCell ref="E102:F102"/>
    <mergeCell ref="A103:B103"/>
    <mergeCell ref="C103:D103"/>
    <mergeCell ref="E103:F103"/>
    <mergeCell ref="A93:F93"/>
    <mergeCell ref="B94:F94"/>
    <mergeCell ref="C95:E95"/>
    <mergeCell ref="C96:E96"/>
    <mergeCell ref="A97:E97"/>
    <mergeCell ref="A98:E98"/>
    <mergeCell ref="A99:E99"/>
    <mergeCell ref="A100:E100"/>
    <mergeCell ref="A106:B106"/>
    <mergeCell ref="C106:D106"/>
    <mergeCell ref="E106:F106"/>
    <mergeCell ref="A107:B107"/>
    <mergeCell ref="C107:D107"/>
    <mergeCell ref="E107:F107"/>
    <mergeCell ref="A104:B104"/>
    <mergeCell ref="C104:D104"/>
    <mergeCell ref="E104:F104"/>
    <mergeCell ref="A105:B105"/>
    <mergeCell ref="C105:D105"/>
    <mergeCell ref="E105:F105"/>
    <mergeCell ref="A110:B110"/>
    <mergeCell ref="C110:D110"/>
    <mergeCell ref="E110:F110"/>
    <mergeCell ref="A111:B111"/>
    <mergeCell ref="C111:D111"/>
    <mergeCell ref="E111:F111"/>
    <mergeCell ref="A108:B108"/>
    <mergeCell ref="C108:D108"/>
    <mergeCell ref="E108:F108"/>
    <mergeCell ref="A109:B109"/>
    <mergeCell ref="C109:D109"/>
    <mergeCell ref="E109:F109"/>
    <mergeCell ref="A122:F122"/>
    <mergeCell ref="B123:F123"/>
    <mergeCell ref="C124:E124"/>
    <mergeCell ref="C125:E125"/>
    <mergeCell ref="A112:B112"/>
    <mergeCell ref="C112:D112"/>
    <mergeCell ref="E112:F112"/>
    <mergeCell ref="A115:F115"/>
    <mergeCell ref="A116:F117"/>
    <mergeCell ref="A133:B133"/>
    <mergeCell ref="C133:D133"/>
    <mergeCell ref="E133:F133"/>
    <mergeCell ref="A134:B134"/>
    <mergeCell ref="C134:D134"/>
    <mergeCell ref="E134:F134"/>
    <mergeCell ref="A131:B131"/>
    <mergeCell ref="C131:D131"/>
    <mergeCell ref="E131:F131"/>
    <mergeCell ref="A132:B132"/>
    <mergeCell ref="C132:D132"/>
    <mergeCell ref="E132:F132"/>
    <mergeCell ref="A137:B137"/>
    <mergeCell ref="C137:D137"/>
    <mergeCell ref="E137:F137"/>
    <mergeCell ref="A138:B138"/>
    <mergeCell ref="C138:D138"/>
    <mergeCell ref="E138:F138"/>
    <mergeCell ref="A135:B135"/>
    <mergeCell ref="C135:D135"/>
    <mergeCell ref="E135:F135"/>
    <mergeCell ref="A136:B136"/>
    <mergeCell ref="C136:D136"/>
    <mergeCell ref="E136:F136"/>
    <mergeCell ref="A141:B141"/>
    <mergeCell ref="C141:D141"/>
    <mergeCell ref="E141:F141"/>
    <mergeCell ref="A144:F144"/>
    <mergeCell ref="A145:F146"/>
    <mergeCell ref="A139:B139"/>
    <mergeCell ref="C139:D139"/>
    <mergeCell ref="E139:F139"/>
    <mergeCell ref="A140:B140"/>
    <mergeCell ref="C140:D140"/>
    <mergeCell ref="E140:F140"/>
    <mergeCell ref="A160:B160"/>
    <mergeCell ref="C160:D160"/>
    <mergeCell ref="E160:F160"/>
    <mergeCell ref="A161:B161"/>
    <mergeCell ref="C161:D161"/>
    <mergeCell ref="E161:F161"/>
    <mergeCell ref="A151:F151"/>
    <mergeCell ref="B152:F152"/>
    <mergeCell ref="C153:E153"/>
    <mergeCell ref="C154:E154"/>
    <mergeCell ref="A155:E155"/>
    <mergeCell ref="A156:E156"/>
    <mergeCell ref="A157:E157"/>
    <mergeCell ref="A158:E158"/>
    <mergeCell ref="A164:B164"/>
    <mergeCell ref="C164:D164"/>
    <mergeCell ref="E164:F164"/>
    <mergeCell ref="A165:B165"/>
    <mergeCell ref="C165:D165"/>
    <mergeCell ref="E165:F165"/>
    <mergeCell ref="A162:B162"/>
    <mergeCell ref="C162:D162"/>
    <mergeCell ref="E162:F162"/>
    <mergeCell ref="A163:B163"/>
    <mergeCell ref="C163:D163"/>
    <mergeCell ref="E163:F163"/>
    <mergeCell ref="A168:B168"/>
    <mergeCell ref="C168:D168"/>
    <mergeCell ref="E168:F168"/>
    <mergeCell ref="A169:B169"/>
    <mergeCell ref="C169:D169"/>
    <mergeCell ref="E169:F169"/>
    <mergeCell ref="A166:B166"/>
    <mergeCell ref="C166:D166"/>
    <mergeCell ref="E166:F166"/>
    <mergeCell ref="A167:B167"/>
    <mergeCell ref="C167:D167"/>
    <mergeCell ref="E167:F167"/>
    <mergeCell ref="A180:F180"/>
    <mergeCell ref="B181:F181"/>
    <mergeCell ref="C182:E182"/>
    <mergeCell ref="C183:E183"/>
    <mergeCell ref="A170:B170"/>
    <mergeCell ref="C170:D170"/>
    <mergeCell ref="E170:F170"/>
    <mergeCell ref="A173:F173"/>
    <mergeCell ref="A174:F175"/>
    <mergeCell ref="A184:E184"/>
    <mergeCell ref="A185:E185"/>
    <mergeCell ref="A186:E186"/>
    <mergeCell ref="A187:E187"/>
    <mergeCell ref="A191:B191"/>
    <mergeCell ref="C191:D191"/>
    <mergeCell ref="E191:F191"/>
    <mergeCell ref="A192:B192"/>
    <mergeCell ref="C192:D192"/>
    <mergeCell ref="E192:F192"/>
    <mergeCell ref="A189:B189"/>
    <mergeCell ref="C189:D189"/>
    <mergeCell ref="E189:F189"/>
    <mergeCell ref="A190:B190"/>
    <mergeCell ref="C190:D190"/>
    <mergeCell ref="E190:F190"/>
    <mergeCell ref="A195:B195"/>
    <mergeCell ref="C195:D195"/>
    <mergeCell ref="E195:F195"/>
    <mergeCell ref="A196:B196"/>
    <mergeCell ref="C196:D196"/>
    <mergeCell ref="E196:F196"/>
    <mergeCell ref="A193:B193"/>
    <mergeCell ref="C193:D193"/>
    <mergeCell ref="E193:F193"/>
    <mergeCell ref="A194:B194"/>
    <mergeCell ref="C194:D194"/>
    <mergeCell ref="E194:F194"/>
    <mergeCell ref="A199:B199"/>
    <mergeCell ref="C199:D199"/>
    <mergeCell ref="E199:F199"/>
    <mergeCell ref="A202:F202"/>
    <mergeCell ref="A203:F204"/>
    <mergeCell ref="A197:B197"/>
    <mergeCell ref="C197:D197"/>
    <mergeCell ref="E197:F197"/>
    <mergeCell ref="A198:B198"/>
    <mergeCell ref="C198:D198"/>
    <mergeCell ref="E198:F198"/>
    <mergeCell ref="A218:B218"/>
    <mergeCell ref="C218:D218"/>
    <mergeCell ref="E218:F218"/>
    <mergeCell ref="A219:B219"/>
    <mergeCell ref="C219:D219"/>
    <mergeCell ref="E219:F219"/>
    <mergeCell ref="A209:F209"/>
    <mergeCell ref="B210:F210"/>
    <mergeCell ref="C211:E211"/>
    <mergeCell ref="C212:E212"/>
    <mergeCell ref="A213:E213"/>
    <mergeCell ref="A214:E214"/>
    <mergeCell ref="A215:E215"/>
    <mergeCell ref="A216:E216"/>
    <mergeCell ref="A222:B222"/>
    <mergeCell ref="C222:D222"/>
    <mergeCell ref="E222:F222"/>
    <mergeCell ref="A223:B223"/>
    <mergeCell ref="C223:D223"/>
    <mergeCell ref="E223:F223"/>
    <mergeCell ref="A220:B220"/>
    <mergeCell ref="C220:D220"/>
    <mergeCell ref="E220:F220"/>
    <mergeCell ref="A221:B221"/>
    <mergeCell ref="C221:D221"/>
    <mergeCell ref="E221:F221"/>
    <mergeCell ref="A226:B226"/>
    <mergeCell ref="C226:D226"/>
    <mergeCell ref="E226:F226"/>
    <mergeCell ref="A227:B227"/>
    <mergeCell ref="C227:D227"/>
    <mergeCell ref="E227:F227"/>
    <mergeCell ref="A224:B224"/>
    <mergeCell ref="C224:D224"/>
    <mergeCell ref="E224:F224"/>
    <mergeCell ref="A225:B225"/>
    <mergeCell ref="C225:D225"/>
    <mergeCell ref="E225:F225"/>
    <mergeCell ref="A238:F238"/>
    <mergeCell ref="B239:F239"/>
    <mergeCell ref="C240:E240"/>
    <mergeCell ref="C241:E241"/>
    <mergeCell ref="A228:B228"/>
    <mergeCell ref="C228:D228"/>
    <mergeCell ref="E228:F228"/>
    <mergeCell ref="A231:F231"/>
    <mergeCell ref="A232:F233"/>
    <mergeCell ref="A251:B251"/>
    <mergeCell ref="C251:D251"/>
    <mergeCell ref="E251:F251"/>
    <mergeCell ref="A252:B252"/>
    <mergeCell ref="C252:D252"/>
    <mergeCell ref="E252:F252"/>
    <mergeCell ref="A242:E242"/>
    <mergeCell ref="A243:E243"/>
    <mergeCell ref="A244:E244"/>
    <mergeCell ref="A245:E245"/>
    <mergeCell ref="A249:B249"/>
    <mergeCell ref="C249:D249"/>
    <mergeCell ref="E249:F249"/>
    <mergeCell ref="A250:B250"/>
    <mergeCell ref="C250:D250"/>
    <mergeCell ref="E250:F250"/>
    <mergeCell ref="A247:B247"/>
    <mergeCell ref="C247:D247"/>
    <mergeCell ref="E247:F247"/>
    <mergeCell ref="A248:B248"/>
    <mergeCell ref="C248:D248"/>
    <mergeCell ref="E248:F248"/>
    <mergeCell ref="A255:B255"/>
    <mergeCell ref="C255:D255"/>
    <mergeCell ref="E255:F255"/>
    <mergeCell ref="A256:B256"/>
    <mergeCell ref="C256:D256"/>
    <mergeCell ref="E256:F256"/>
    <mergeCell ref="A253:B253"/>
    <mergeCell ref="C253:D253"/>
    <mergeCell ref="E253:F253"/>
    <mergeCell ref="A254:B254"/>
    <mergeCell ref="C254:D254"/>
    <mergeCell ref="E254:F254"/>
    <mergeCell ref="A278:B278"/>
    <mergeCell ref="C278:D278"/>
    <mergeCell ref="E278:F278"/>
    <mergeCell ref="A279:B279"/>
    <mergeCell ref="C279:D279"/>
    <mergeCell ref="E279:F279"/>
    <mergeCell ref="A276:B276"/>
    <mergeCell ref="C276:D276"/>
    <mergeCell ref="J151:T153"/>
    <mergeCell ref="C277:D277"/>
    <mergeCell ref="E277:F277"/>
    <mergeCell ref="A267:F267"/>
    <mergeCell ref="B268:F268"/>
    <mergeCell ref="C269:E269"/>
    <mergeCell ref="C270:E270"/>
    <mergeCell ref="A271:E271"/>
    <mergeCell ref="A272:E272"/>
    <mergeCell ref="A273:E273"/>
    <mergeCell ref="A274:E274"/>
    <mergeCell ref="A257:B257"/>
    <mergeCell ref="C257:D257"/>
    <mergeCell ref="E257:F257"/>
    <mergeCell ref="A260:F260"/>
    <mergeCell ref="A261:F262"/>
    <mergeCell ref="A286:B286"/>
    <mergeCell ref="C286:D286"/>
    <mergeCell ref="E286:F286"/>
    <mergeCell ref="A280:B280"/>
    <mergeCell ref="C280:D280"/>
    <mergeCell ref="E280:F280"/>
    <mergeCell ref="A281:B281"/>
    <mergeCell ref="C281:D281"/>
    <mergeCell ref="E281:F281"/>
    <mergeCell ref="A284:B284"/>
    <mergeCell ref="A292:F293"/>
    <mergeCell ref="I292:I293"/>
    <mergeCell ref="J275:T280"/>
    <mergeCell ref="J263:T266"/>
    <mergeCell ref="J238:T240"/>
    <mergeCell ref="J241:T243"/>
    <mergeCell ref="J246:T251"/>
    <mergeCell ref="J267:T269"/>
    <mergeCell ref="J270:T272"/>
    <mergeCell ref="A289:F289"/>
    <mergeCell ref="A290:F291"/>
    <mergeCell ref="C284:D284"/>
    <mergeCell ref="E284:F284"/>
    <mergeCell ref="A285:B285"/>
    <mergeCell ref="C285:D285"/>
    <mergeCell ref="E285:F285"/>
    <mergeCell ref="A282:B282"/>
    <mergeCell ref="C282:D282"/>
    <mergeCell ref="E282:F282"/>
    <mergeCell ref="A283:B283"/>
    <mergeCell ref="C283:D283"/>
    <mergeCell ref="E283:F283"/>
    <mergeCell ref="E276:F276"/>
    <mergeCell ref="A277:B277"/>
    <mergeCell ref="J234:T237"/>
    <mergeCell ref="J183:T185"/>
    <mergeCell ref="J188:T193"/>
    <mergeCell ref="J209:T211"/>
    <mergeCell ref="J212:T214"/>
    <mergeCell ref="J217:T222"/>
    <mergeCell ref="J130:T135"/>
    <mergeCell ref="J154:T156"/>
    <mergeCell ref="J159:T164"/>
    <mergeCell ref="J180:T182"/>
    <mergeCell ref="J205:T208"/>
    <mergeCell ref="K1:Z1"/>
    <mergeCell ref="J14:T19"/>
    <mergeCell ref="J3:T5"/>
    <mergeCell ref="J31:T34"/>
    <mergeCell ref="J60:T63"/>
    <mergeCell ref="J89:T92"/>
    <mergeCell ref="J118:T121"/>
    <mergeCell ref="J147:T150"/>
    <mergeCell ref="J176:T179"/>
    <mergeCell ref="J35:T37"/>
    <mergeCell ref="J24:T24"/>
    <mergeCell ref="J6:T8"/>
    <mergeCell ref="J9:T11"/>
    <mergeCell ref="J93:T95"/>
    <mergeCell ref="J96:T98"/>
    <mergeCell ref="J101:T106"/>
    <mergeCell ref="J122:T124"/>
    <mergeCell ref="J125:T127"/>
    <mergeCell ref="J38:T40"/>
    <mergeCell ref="J43:T48"/>
    <mergeCell ref="J64:T66"/>
    <mergeCell ref="J67:T69"/>
    <mergeCell ref="J72:T77"/>
  </mergeCells>
  <phoneticPr fontId="64" type="noConversion"/>
  <conditionalFormatting sqref="A16:B24">
    <cfRule type="expression" dxfId="103" priority="128">
      <formula>$A$16=""</formula>
    </cfRule>
  </conditionalFormatting>
  <conditionalFormatting sqref="A45:B53">
    <cfRule type="expression" dxfId="102" priority="10">
      <formula>$A$45=""</formula>
    </cfRule>
  </conditionalFormatting>
  <conditionalFormatting sqref="A74:B82">
    <cfRule type="expression" dxfId="101" priority="27">
      <formula>$A$74=""</formula>
    </cfRule>
  </conditionalFormatting>
  <conditionalFormatting sqref="A103:B111">
    <cfRule type="expression" dxfId="100" priority="26">
      <formula>$A$103=""</formula>
    </cfRule>
  </conditionalFormatting>
  <conditionalFormatting sqref="A132:B140">
    <cfRule type="expression" dxfId="99" priority="25">
      <formula>$A$132&lt;=0</formula>
    </cfRule>
  </conditionalFormatting>
  <conditionalFormatting sqref="A161:B169">
    <cfRule type="expression" dxfId="98" priority="24">
      <formula>$A$161=""</formula>
    </cfRule>
  </conditionalFormatting>
  <conditionalFormatting sqref="A190:B198">
    <cfRule type="expression" dxfId="97" priority="23">
      <formula>$A$190=""</formula>
    </cfRule>
  </conditionalFormatting>
  <conditionalFormatting sqref="A219:B227">
    <cfRule type="expression" dxfId="96" priority="22">
      <formula>$A$219=""</formula>
    </cfRule>
  </conditionalFormatting>
  <conditionalFormatting sqref="A248:B256">
    <cfRule type="expression" dxfId="95" priority="21">
      <formula>$A$248=""</formula>
    </cfRule>
  </conditionalFormatting>
  <conditionalFormatting sqref="A277:B285">
    <cfRule type="expression" dxfId="94" priority="20">
      <formula>$A$277=""</formula>
    </cfRule>
  </conditionalFormatting>
  <conditionalFormatting sqref="B37:B38">
    <cfRule type="containsBlanks" dxfId="93" priority="9">
      <formula>LEN(TRIM(B37))=0</formula>
    </cfRule>
  </conditionalFormatting>
  <conditionalFormatting sqref="B66:B67">
    <cfRule type="containsBlanks" dxfId="92" priority="8">
      <formula>LEN(TRIM(B66))=0</formula>
    </cfRule>
  </conditionalFormatting>
  <conditionalFormatting sqref="B95:B96">
    <cfRule type="containsBlanks" dxfId="91" priority="7">
      <formula>LEN(TRIM(B95))=0</formula>
    </cfRule>
  </conditionalFormatting>
  <conditionalFormatting sqref="B124:B125">
    <cfRule type="containsBlanks" dxfId="90" priority="6">
      <formula>LEN(TRIM(B124))=0</formula>
    </cfRule>
  </conditionalFormatting>
  <conditionalFormatting sqref="B153:B154">
    <cfRule type="containsBlanks" dxfId="89" priority="5">
      <formula>LEN(TRIM(B153))=0</formula>
    </cfRule>
  </conditionalFormatting>
  <conditionalFormatting sqref="B182:B183">
    <cfRule type="containsBlanks" dxfId="88" priority="4">
      <formula>LEN(TRIM(B182))=0</formula>
    </cfRule>
  </conditionalFormatting>
  <conditionalFormatting sqref="B211:B212">
    <cfRule type="containsBlanks" dxfId="87" priority="3">
      <formula>LEN(TRIM(B211))=0</formula>
    </cfRule>
  </conditionalFormatting>
  <conditionalFormatting sqref="B240:B241">
    <cfRule type="containsBlanks" dxfId="86" priority="2">
      <formula>LEN(TRIM(B240))=0</formula>
    </cfRule>
  </conditionalFormatting>
  <conditionalFormatting sqref="B269:B270">
    <cfRule type="containsBlanks" dxfId="85" priority="1">
      <formula>LEN(TRIM(B269))=0</formula>
    </cfRule>
  </conditionalFormatting>
  <conditionalFormatting sqref="B7:F7 F8 B8:B9 F11:F13">
    <cfRule type="containsBlanks" dxfId="84" priority="135">
      <formula>LEN(TRIM(B7))=0</formula>
    </cfRule>
  </conditionalFormatting>
  <conditionalFormatting sqref="B36:F36 F37">
    <cfRule type="containsBlanks" dxfId="83" priority="127">
      <formula>LEN(TRIM(B36))=0</formula>
    </cfRule>
  </conditionalFormatting>
  <conditionalFormatting sqref="B65:F65 F66">
    <cfRule type="containsBlanks" dxfId="82" priority="123">
      <formula>LEN(TRIM(B65))=0</formula>
    </cfRule>
  </conditionalFormatting>
  <conditionalFormatting sqref="B94:F94 F95">
    <cfRule type="containsBlanks" dxfId="81" priority="119">
      <formula>LEN(TRIM(B94))=0</formula>
    </cfRule>
  </conditionalFormatting>
  <conditionalFormatting sqref="B123:F123 F124">
    <cfRule type="containsBlanks" dxfId="80" priority="115">
      <formula>LEN(TRIM(B123))=0</formula>
    </cfRule>
  </conditionalFormatting>
  <conditionalFormatting sqref="B152:F152 F153">
    <cfRule type="containsBlanks" dxfId="79" priority="111">
      <formula>LEN(TRIM(B152))=0</formula>
    </cfRule>
  </conditionalFormatting>
  <conditionalFormatting sqref="B181:F181 F182">
    <cfRule type="containsBlanks" dxfId="78" priority="107">
      <formula>LEN(TRIM(B181))=0</formula>
    </cfRule>
  </conditionalFormatting>
  <conditionalFormatting sqref="B210:F210 F211">
    <cfRule type="containsBlanks" dxfId="77" priority="103">
      <formula>LEN(TRIM(B210))=0</formula>
    </cfRule>
  </conditionalFormatting>
  <conditionalFormatting sqref="B239:F239 F240">
    <cfRule type="containsBlanks" dxfId="76" priority="99">
      <formula>LEN(TRIM(B239))=0</formula>
    </cfRule>
  </conditionalFormatting>
  <conditionalFormatting sqref="B268:F268 F269">
    <cfRule type="containsBlanks" dxfId="75" priority="95">
      <formula>LEN(TRIM(B268))=0</formula>
    </cfRule>
  </conditionalFormatting>
  <conditionalFormatting sqref="C16:D24">
    <cfRule type="expression" dxfId="74" priority="130">
      <formula>$C$25&lt;=0</formula>
    </cfRule>
  </conditionalFormatting>
  <conditionalFormatting sqref="C45:D53">
    <cfRule type="expression" dxfId="73" priority="126">
      <formula>$C$54&lt;=0</formula>
    </cfRule>
  </conditionalFormatting>
  <conditionalFormatting sqref="C74:D82">
    <cfRule type="expression" dxfId="72" priority="122">
      <formula>$C$83&lt;=0</formula>
    </cfRule>
  </conditionalFormatting>
  <conditionalFormatting sqref="C103:D111">
    <cfRule type="expression" dxfId="71" priority="118">
      <formula>$C$112&lt;=0</formula>
    </cfRule>
  </conditionalFormatting>
  <conditionalFormatting sqref="C132:D140">
    <cfRule type="expression" dxfId="70" priority="114">
      <formula>$C$141&lt;=0</formula>
    </cfRule>
  </conditionalFormatting>
  <conditionalFormatting sqref="C161:D169">
    <cfRule type="expression" dxfId="69" priority="110">
      <formula>$C$170&lt;=0</formula>
    </cfRule>
  </conditionalFormatting>
  <conditionalFormatting sqref="C190:D198">
    <cfRule type="expression" dxfId="68" priority="106">
      <formula>$C$199&lt;=0</formula>
    </cfRule>
  </conditionalFormatting>
  <conditionalFormatting sqref="C219:D227">
    <cfRule type="expression" dxfId="67" priority="102">
      <formula>$C$228&lt;=0</formula>
    </cfRule>
  </conditionalFormatting>
  <conditionalFormatting sqref="C248:D256">
    <cfRule type="expression" dxfId="66" priority="98">
      <formula>$C$257&lt;=0</formula>
    </cfRule>
  </conditionalFormatting>
  <conditionalFormatting sqref="C277:D285">
    <cfRule type="expression" dxfId="65" priority="94">
      <formula>$C$286&lt;=0</formula>
    </cfRule>
  </conditionalFormatting>
  <conditionalFormatting sqref="F40:F42">
    <cfRule type="containsBlanks" dxfId="64" priority="83">
      <formula>LEN(TRIM(F40))=0</formula>
    </cfRule>
  </conditionalFormatting>
  <conditionalFormatting sqref="F69:F71">
    <cfRule type="containsBlanks" dxfId="63" priority="81">
      <formula>LEN(TRIM(F69))=0</formula>
    </cfRule>
  </conditionalFormatting>
  <conditionalFormatting sqref="F98:F100">
    <cfRule type="containsBlanks" dxfId="62" priority="80">
      <formula>LEN(TRIM(F98))=0</formula>
    </cfRule>
  </conditionalFormatting>
  <conditionalFormatting sqref="F127:F129">
    <cfRule type="containsBlanks" dxfId="61" priority="79">
      <formula>LEN(TRIM(F127))=0</formula>
    </cfRule>
  </conditionalFormatting>
  <conditionalFormatting sqref="F156:F158">
    <cfRule type="containsBlanks" dxfId="60" priority="78">
      <formula>LEN(TRIM(F156))=0</formula>
    </cfRule>
  </conditionalFormatting>
  <conditionalFormatting sqref="F185:F187">
    <cfRule type="containsBlanks" dxfId="59" priority="77">
      <formula>LEN(TRIM(F185))=0</formula>
    </cfRule>
  </conditionalFormatting>
  <conditionalFormatting sqref="F214:F216">
    <cfRule type="containsBlanks" dxfId="58" priority="76">
      <formula>LEN(TRIM(F214))=0</formula>
    </cfRule>
  </conditionalFormatting>
  <conditionalFormatting sqref="F243:F245">
    <cfRule type="containsBlanks" dxfId="57" priority="75">
      <formula>LEN(TRIM(F243))=0</formula>
    </cfRule>
  </conditionalFormatting>
  <conditionalFormatting sqref="F272:F274">
    <cfRule type="containsBlanks" dxfId="56" priority="74">
      <formula>LEN(TRIM(F272))=0</formula>
    </cfRule>
  </conditionalFormatting>
  <dataValidations xWindow="497" yWindow="435" count="6">
    <dataValidation type="whole" allowBlank="1" showInputMessage="1" showErrorMessage="1" errorTitle="Invalid Entry" error="Please enter a whole number in this cell." promptTitle="Attendance Documentation" prompt="If you are requesting for more than 30 attendees, go to the &quot;Documentation&quot; tab and follow the instructions there." sqref="F269 F8 F37 F66 F95 F124 F153 F182 F211 F240" xr:uid="{00000000-0002-0000-0300-000000000000}">
      <formula1>0</formula1>
      <formula2>40000</formula2>
    </dataValidation>
    <dataValidation type="decimal" allowBlank="1" showInputMessage="1" showErrorMessage="1" sqref="C16:D24 C45:D53 C74:D82 C103:D111 C132:D140 C161:D169 C190:D198 C219:D227 C248:D256 C277:D285" xr:uid="{00000000-0002-0000-0300-000002000000}">
      <formula1>0</formula1>
      <formula2>100000</formula2>
    </dataValidation>
    <dataValidation type="list" allowBlank="1" showInputMessage="1" showErrorMessage="1" sqref="F11:H13 F40:F42 F69:F71 F98:F100 F127:F129 F156:F158 F185:F187 F214:F216 F243:F245 F272:F274" xr:uid="{4D135A75-E20C-44AE-9B87-53E940BEC3D5}">
      <formula1>"YES, NO"</formula1>
    </dataValidation>
    <dataValidation type="list" allowBlank="1" showInputMessage="1" showErrorMessage="1" error="Error! Please use drop down option" promptTitle="Event on Campus " prompt="Please choose from drop down - YES or No " sqref="B9 B38 B67 B96 B125 B154 B183 B212 B241 B270" xr:uid="{81B74C7A-4FEB-47B9-9D8E-276A56CF7F61}">
      <formula1>"YES, NO"</formula1>
    </dataValidation>
    <dataValidation allowBlank="1" showInputMessage="1" showErrorMessage="1" promptTitle="Drop down" prompt="Please use drop down option" sqref="A212" xr:uid="{63FCA843-E399-42A9-9741-77B68078216F}"/>
    <dataValidation allowBlank="1" showInputMessage="1" showErrorMessage="1" prompt="Please ensure to add a descrptive event name" sqref="B7:F7 B36:F36 B65:F65 B94:F94 B123:F123 B152:F152 B181:F181 B210:F210 B239:F239 B268:F268" xr:uid="{CCB6A7FE-2B54-4DAB-ABC6-8435F26A623D}"/>
  </dataValidations>
  <hyperlinks>
    <hyperlink ref="K293" location="'RECURRING EVENTS'!Print_Area" display="Recurring " xr:uid="{E50CDC07-C9FF-49B9-A06A-D6EFFEA3A7D3}"/>
    <hyperlink ref="L293" location="OTHER!Print_Area" display="Other " xr:uid="{E27E0502-E20E-47BA-A0D3-C96D7ED221EB}"/>
    <hyperlink ref="M293" location="DOCUMENTATION!Print_Area" display="Documentation" xr:uid="{303D31A7-ECEA-465B-BAE4-DE6A41487F69}"/>
    <hyperlink ref="I292" location="'EVENT REQUESTS'!Print_Area" display="Back to top" xr:uid="{6C3D0B93-4DEB-45CE-B04A-2ED47772C0B0}"/>
    <hyperlink ref="N293" location="'SG Standards'!Print_Area" display="SG STANDARDS" xr:uid="{9A81F2BB-13AF-40E7-907D-BAA6BA971497}"/>
    <hyperlink ref="O293" location="'Instructions - READ FIRST'!Print_Area" display="INSTRUCTIONS" xr:uid="{D6CFC244-C321-4902-9330-EE2CD2029A06}"/>
    <hyperlink ref="J293" location="' SUMMARY'!Print_Area" display="Summary Tab" xr:uid="{7AA428A3-08D4-403D-9AD8-9184A45A3F8C}"/>
    <hyperlink ref="I292:I293" location="'EVENT REQUESTS'!Print_Area" display="Back to top" xr:uid="{DB979633-8ED6-438A-8EC5-E1182FA62DE1}"/>
  </hyperlinks>
  <printOptions horizontalCentered="1"/>
  <pageMargins left="0.4" right="0.4" top="0.75" bottom="0.75" header="0.3" footer="0.3"/>
  <pageSetup orientation="portrait" r:id="rId1"/>
  <colBreaks count="1" manualBreakCount="1">
    <brk id="6" max="1048575" man="1"/>
  </colBreaks>
  <drawing r:id="rId2"/>
  <extLst>
    <ext xmlns:x14="http://schemas.microsoft.com/office/spreadsheetml/2009/9/main" uri="{CCE6A557-97BC-4b89-ADB6-D9C93CAAB3DF}">
      <x14:dataValidations xmlns:xm="http://schemas.microsoft.com/office/excel/2006/main" xWindow="497" yWindow="435" count="4">
        <x14:dataValidation type="list" allowBlank="1" showInputMessage="1" showErrorMessage="1" xr:uid="{00000000-0002-0000-0300-000004000000}">
          <x14:formula1>
            <xm:f>DROPLIST!$A$2:$A$3</xm:f>
          </x14:formula1>
          <xm:sqref>F9 F38 F67 F96 F125 F154 F183 F212 F241 F270</xm:sqref>
        </x14:dataValidation>
        <x14:dataValidation type="list" allowBlank="1" showInputMessage="1" showErrorMessage="1" errorTitle="Invalid Entry" error="Please input Y (for approval) or N (for dissapproval)" promptTitle="Committee Use Only" prompt="Please input Y (for eligible) or N (for ineligible)" xr:uid="{00000000-0002-0000-0300-000005000000}">
          <x14:formula1>
            <xm:f>DROPLIST!$B$2:$B$3</xm:f>
          </x14:formula1>
          <xm:sqref>E16:F24 E45:F53 E74:F82 E103:F111 E132:F140 E161:F169 E190:F198 E219:F227 E248:F256 E277:F285</xm:sqref>
        </x14:dataValidation>
        <x14:dataValidation type="list" allowBlank="1" showInputMessage="1" showErrorMessage="1" errorTitle="Please use drop down option" error="Error! Please use drop down option" xr:uid="{0A913998-1315-4D6F-AC99-B0AEB2FF3AE9}">
          <x14:formula1>
            <xm:f>DROPLIST!$C$14:$C$22</xm:f>
          </x14:formula1>
          <xm:sqref>A16:B24 A45:B53 A74:B82 A103:B111 A132:B140 A161:B169 A190:B198 A219:B227 A248:B256 A277:B285</xm:sqref>
        </x14:dataValidation>
        <x14:dataValidation type="list" allowBlank="1" showInputMessage="1" showErrorMessage="1" errorTitle="Invalid Date" error="Please enter a date between July 1st, 2023 and June 30th, 2024._x000a_Please use drop down option" promptTitle="Estimated Event Date" prompt="Please choose a date between July 2024 and June 2025 from the drop down option." xr:uid="{EA616332-1ECB-4FFE-8895-8FEB65C335BB}">
          <x14:formula1>
            <xm:f>DROPLIST!$F$7:$F$18</xm:f>
          </x14:formula1>
          <xm:sqref>B8 B37 B66 B95 B124 B153 B182 B211 B240 B269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AFAC8"/>
  </sheetPr>
  <dimension ref="A1:T39"/>
  <sheetViews>
    <sheetView showGridLines="0" zoomScaleNormal="100" workbookViewId="0">
      <pane xSplit="8" topLeftCell="I1" activePane="topRight" state="frozen"/>
      <selection activeCell="A16" sqref="A16:B16"/>
      <selection pane="topRight" activeCell="H8" sqref="H8"/>
    </sheetView>
  </sheetViews>
  <sheetFormatPr defaultColWidth="9.140625" defaultRowHeight="15"/>
  <cols>
    <col min="1" max="2" width="22.42578125" customWidth="1"/>
    <col min="3" max="6" width="12.7109375" customWidth="1"/>
    <col min="7" max="8" width="9.140625"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s="149" customFormat="1" ht="19.5" thickBot="1">
      <c r="A5" s="178" t="s">
        <v>232</v>
      </c>
      <c r="B5" s="176"/>
      <c r="C5" s="176"/>
      <c r="D5" s="176"/>
      <c r="E5" s="176"/>
      <c r="F5" s="177"/>
      <c r="G5" s="1"/>
      <c r="H5" s="1"/>
      <c r="I5" s="150"/>
    </row>
    <row r="6" spans="1:20" ht="17.100000000000001" customHeight="1" thickBot="1">
      <c r="A6" s="490" t="s">
        <v>198</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03"/>
      <c r="C7" s="604"/>
      <c r="D7" s="604"/>
      <c r="E7" s="604"/>
      <c r="F7" s="605"/>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DOCUMENTATION!L8</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62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E29:F29"/>
    <mergeCell ref="A27:B27"/>
    <mergeCell ref="C27:D27"/>
    <mergeCell ref="E27:F27"/>
    <mergeCell ref="A25:B25"/>
    <mergeCell ref="C25:D25"/>
    <mergeCell ref="E25:F25"/>
    <mergeCell ref="A26:B26"/>
    <mergeCell ref="C26:D26"/>
    <mergeCell ref="E26:F26"/>
    <mergeCell ref="A28:B28"/>
    <mergeCell ref="C28:D28"/>
    <mergeCell ref="E28:F28"/>
    <mergeCell ref="A29:B29"/>
    <mergeCell ref="C29:D29"/>
    <mergeCell ref="A35:F36"/>
    <mergeCell ref="A30:B30"/>
    <mergeCell ref="C30:D30"/>
    <mergeCell ref="E30:F30"/>
    <mergeCell ref="A31:B31"/>
    <mergeCell ref="C31:D31"/>
    <mergeCell ref="E31:F31"/>
    <mergeCell ref="A34:F34"/>
    <mergeCell ref="A23:B23"/>
    <mergeCell ref="C23:D23"/>
    <mergeCell ref="E23:F23"/>
    <mergeCell ref="A24:B24"/>
    <mergeCell ref="C24:D24"/>
    <mergeCell ref="E24:F24"/>
    <mergeCell ref="A21:B21"/>
    <mergeCell ref="C21:D21"/>
    <mergeCell ref="E21:F21"/>
    <mergeCell ref="A22:B22"/>
    <mergeCell ref="C22:D22"/>
    <mergeCell ref="E22:F22"/>
    <mergeCell ref="A17:B17"/>
    <mergeCell ref="C17:D17"/>
    <mergeCell ref="E17:F17"/>
    <mergeCell ref="A18:B18"/>
    <mergeCell ref="C18:D18"/>
    <mergeCell ref="E18:F18"/>
    <mergeCell ref="A19:B19"/>
    <mergeCell ref="C19:D19"/>
    <mergeCell ref="E19:F19"/>
    <mergeCell ref="A20:B20"/>
    <mergeCell ref="C20:D20"/>
    <mergeCell ref="E20:F20"/>
    <mergeCell ref="J6:T8"/>
    <mergeCell ref="J9:T11"/>
    <mergeCell ref="A1:F1"/>
    <mergeCell ref="A16:B16"/>
    <mergeCell ref="C16:D16"/>
    <mergeCell ref="E16:F16"/>
    <mergeCell ref="A15:B15"/>
    <mergeCell ref="C15:D15"/>
    <mergeCell ref="E15:F15"/>
    <mergeCell ref="A6:F6"/>
    <mergeCell ref="B7:F7"/>
    <mergeCell ref="C8:E8"/>
    <mergeCell ref="C9:E9"/>
    <mergeCell ref="A10:F10"/>
    <mergeCell ref="A11:F13"/>
  </mergeCells>
  <conditionalFormatting sqref="A16:B24">
    <cfRule type="expression" dxfId="55" priority="3">
      <formula>$A$16=""</formula>
    </cfRule>
  </conditionalFormatting>
  <conditionalFormatting sqref="A26:B30">
    <cfRule type="expression" dxfId="54" priority="8">
      <formula>$A$16=""</formula>
    </cfRule>
  </conditionalFormatting>
  <conditionalFormatting sqref="B8:B9">
    <cfRule type="containsBlanks" dxfId="53" priority="1">
      <formula>LEN(TRIM(B8))=0</formula>
    </cfRule>
  </conditionalFormatting>
  <conditionalFormatting sqref="B7:F7 F8 A11:F13">
    <cfRule type="containsBlanks" dxfId="52" priority="11">
      <formula>LEN(TRIM(A7))=0</formula>
    </cfRule>
  </conditionalFormatting>
  <conditionalFormatting sqref="C16:D24 C26:D30">
    <cfRule type="expression" dxfId="51" priority="7">
      <formula>$C$31&lt;=0</formula>
    </cfRule>
  </conditionalFormatting>
  <dataValidations xWindow="835" yWindow="609" count="5">
    <dataValidation type="decimal" allowBlank="1" showInputMessage="1" showErrorMessage="1" sqref="C16:D24 C26:D30" xr:uid="{EBA9CB68-FB88-3749-85CA-42A08D7B6033}">
      <formula1>0</formula1>
      <formula2>100000</formula2>
    </dataValidation>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400-000001000000}">
      <formula1>0</formula1>
      <formula2>40000</formula2>
    </dataValidation>
    <dataValidation allowBlank="1" showInputMessage="1" showErrorMessage="1" promptTitle="Estimated Location" prompt="Ensure your location is on campus! or eligible off-campus location." sqref="B9" xr:uid="{00000000-0002-0000-0400-000003000000}"/>
    <dataValidation type="list" allowBlank="1" showInputMessage="1" showErrorMessage="1" sqref="A16:B24" xr:uid="{A4AAAB3B-63AE-024F-8D58-1DFDE639DB8A}">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07D29A75-B49F-904B-A448-F0A9F4FC2CE0}">
      <formula1>"Jul-2021, Aug-2021, Sep-2021, Oct-2021, Nov-2021, Dec-2021, Jan-2022, Feb-2022, Mar-2022, Apr-2022, May-2022, Jun-2022"</formula1>
    </dataValidation>
  </dataValidations>
  <hyperlinks>
    <hyperlink ref="A5" location="Summary!A28" display="SUMMARY" xr:uid="{00000000-0004-0000-04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xWindow="835" yWindow="609" count="2">
        <x14:dataValidation type="list" allowBlank="1" showInputMessage="1" showErrorMessage="1" xr:uid="{00000000-0002-0000-04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BBFAECDE-7B0D-7742-82AD-BBD28CAE53AD}">
          <x14:formula1>
            <xm:f>DROPLIST!$B$2:$B$3</xm:f>
          </x14:formula1>
          <xm:sqref>E26:F30 E16:F24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201</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DOCUMENTATION!L9</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50" priority="5">
      <formula>$A$16=""</formula>
    </cfRule>
  </conditionalFormatting>
  <conditionalFormatting sqref="B8:B9">
    <cfRule type="containsBlanks" dxfId="49" priority="1">
      <formula>LEN(TRIM(B8))=0</formula>
    </cfRule>
  </conditionalFormatting>
  <conditionalFormatting sqref="B7:F7 F8 A11:F13">
    <cfRule type="containsBlanks" dxfId="48" priority="6">
      <formula>LEN(TRIM(A7))=0</formula>
    </cfRule>
  </conditionalFormatting>
  <conditionalFormatting sqref="C16:D24 C26:D30">
    <cfRule type="expression" dxfId="47"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500-000000000000}">
      <formula1>0</formula1>
      <formula2>40000</formula2>
    </dataValidation>
    <dataValidation type="decimal" allowBlank="1" showInputMessage="1" showErrorMessage="1" sqref="C16:D24 C26:D30" xr:uid="{302B1D54-217B-F44C-97DF-8609CD130D47}">
      <formula1>0</formula1>
      <formula2>100000</formula2>
    </dataValidation>
    <dataValidation allowBlank="1" showInputMessage="1" showErrorMessage="1" promptTitle="Estimated Location" prompt="Ensure your location is on campus! or eligible off-campus location." sqref="B9" xr:uid="{00000000-0002-0000-0500-000003000000}"/>
    <dataValidation type="list" allowBlank="1" showInputMessage="1" showErrorMessage="1" sqref="A16:B24" xr:uid="{62C8ECD8-85FB-774E-9958-13281C1B8DA3}">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2B7F1374-58A5-9E4E-BD73-1401213D870E}">
      <formula1>"Jul-2021, Aug-2021, Sep-2021, Oct-2021, Nov-2021, Dec-2021, Jan-2022, Feb-2022, Mar-2022, Apr-2022, May-2022, Jun-2022"</formula1>
    </dataValidation>
  </dataValidations>
  <hyperlinks>
    <hyperlink ref="A5" location="Summary!A28" display="SUMMARY" xr:uid="{00000000-0004-0000-05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1CC6C42F-3582-C44D-87B3-465D4C81D23F}">
          <x14:formula1>
            <xm:f>DROPLIST!$B$2:$B$3</xm:f>
          </x14:formula1>
          <xm:sqref>E16:F24 E26:F30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204</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DOCUMENTATION!L10</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46" priority="5">
      <formula>$A$16=""</formula>
    </cfRule>
  </conditionalFormatting>
  <conditionalFormatting sqref="B8:B9">
    <cfRule type="containsBlanks" dxfId="45" priority="1">
      <formula>LEN(TRIM(B8))=0</formula>
    </cfRule>
  </conditionalFormatting>
  <conditionalFormatting sqref="B7:F7 F8 A11:F13">
    <cfRule type="containsBlanks" dxfId="44" priority="6">
      <formula>LEN(TRIM(A7))=0</formula>
    </cfRule>
  </conditionalFormatting>
  <conditionalFormatting sqref="C16:D24 C26:D30">
    <cfRule type="expression" dxfId="43"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600-000000000000}">
      <formula1>0</formula1>
      <formula2>40000</formula2>
    </dataValidation>
    <dataValidation type="decimal" allowBlank="1" showInputMessage="1" showErrorMessage="1" sqref="C16:D24 C26:D30" xr:uid="{6B3EF1B3-3297-5F4C-BC53-BC558CBBDCD6}">
      <formula1>0</formula1>
      <formula2>100000</formula2>
    </dataValidation>
    <dataValidation allowBlank="1" showInputMessage="1" showErrorMessage="1" promptTitle="Estimated Location" prompt="Ensure your location is on campus! or eligible off-campus location." sqref="B9" xr:uid="{00000000-0002-0000-0600-000003000000}"/>
    <dataValidation type="list" allowBlank="1" showInputMessage="1" showErrorMessage="1" sqref="A16:B24" xr:uid="{942F76D4-42BE-0A49-969A-294420CBA4FD}">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4BE1313F-5AF2-4B41-9033-D79C3FFBB6EF}">
      <formula1>"Jul-2021, Aug-2021, Sep-2021, Oct-2021, Nov-2021, Dec-2021, Jan-2022, Feb-2022, Mar-2022, Apr-2022, May-2022, Jun-2022"</formula1>
    </dataValidation>
  </dataValidations>
  <hyperlinks>
    <hyperlink ref="A5" location="Summary!A28" display="SUMMARY" xr:uid="{00000000-0004-0000-06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16B550DE-1F0B-D641-BCED-4D411B225B47}">
          <x14:formula1>
            <xm:f>DROPLIST!$B$2:$B$3</xm:f>
          </x14:formula1>
          <xm:sqref>E16:F24 E26:F30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207</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DOCUMENTATION!L11</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42" priority="5">
      <formula>$A$16=""</formula>
    </cfRule>
  </conditionalFormatting>
  <conditionalFormatting sqref="B8:B9">
    <cfRule type="containsBlanks" dxfId="41" priority="1">
      <formula>LEN(TRIM(B8))=0</formula>
    </cfRule>
  </conditionalFormatting>
  <conditionalFormatting sqref="B7:F7 F8 A11:F13">
    <cfRule type="containsBlanks" dxfId="40" priority="7">
      <formula>LEN(TRIM(A7))=0</formula>
    </cfRule>
  </conditionalFormatting>
  <conditionalFormatting sqref="C16:D24 C26:D30">
    <cfRule type="expression" dxfId="39"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700-000000000000}">
      <formula1>0</formula1>
      <formula2>40000</formula2>
    </dataValidation>
    <dataValidation type="decimal" allowBlank="1" showInputMessage="1" showErrorMessage="1" sqref="C16:D24 C26:D30" xr:uid="{C365B88F-8AF0-2742-944C-64E5F4D74C0E}">
      <formula1>0</formula1>
      <formula2>100000</formula2>
    </dataValidation>
    <dataValidation allowBlank="1" showInputMessage="1" showErrorMessage="1" promptTitle="Estimated Location" prompt="Ensure your location is on campus! or eligible off-campus location." sqref="B9" xr:uid="{00000000-0002-0000-0700-000003000000}"/>
    <dataValidation type="list" allowBlank="1" showInputMessage="1" showErrorMessage="1" sqref="A16:B24" xr:uid="{FFAA324F-F47B-F14A-ABB9-D47F4D7E8B10}">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791FBA71-575F-2049-B775-275D8BDCE335}">
      <formula1>"Jul-2021, Aug-2021, Sep-2021, Oct-2021, Nov-2021, Dec-2021, Jan-2022, Feb-2022, Mar-2022, Apr-2022, May-2022, Jun-2022"</formula1>
    </dataValidation>
  </dataValidations>
  <hyperlinks>
    <hyperlink ref="A5" location="Summary!A28" display="SUMMARY" xr:uid="{00000000-0004-0000-07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B39C02E7-FDFD-3A4F-88D8-D5AC661FD0E0}">
          <x14:formula1>
            <xm:f>DROPLIST!$B$2:$B$3</xm:f>
          </x14:formula1>
          <xm:sqref>E16:F24 E26:F30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AFAC8"/>
  </sheetPr>
  <dimension ref="A1:T39"/>
  <sheetViews>
    <sheetView showGridLines="0" zoomScaleNormal="100" workbookViewId="0">
      <pane xSplit="8" topLeftCell="I1" activePane="topRight" state="frozen"/>
      <selection activeCell="A16" sqref="A16:B16"/>
      <selection pane="topRight" activeCell="A16" sqref="A16:B16"/>
    </sheetView>
  </sheetViews>
  <sheetFormatPr defaultColWidth="9.140625" defaultRowHeight="15"/>
  <cols>
    <col min="1" max="2" width="22.42578125" customWidth="1"/>
    <col min="3" max="6" width="12.7109375" customWidth="1"/>
    <col min="7" max="8" width="9.140625" hidden="1" customWidth="1"/>
  </cols>
  <sheetData>
    <row r="1" spans="1:20" ht="39" customHeight="1" thickBot="1">
      <c r="A1" s="366" t="str">
        <f>' SUMMARY'!A1</f>
        <v>24-25 RSO INTERIM BUDGET APPLICATION</v>
      </c>
      <c r="B1" s="367"/>
      <c r="C1" s="367"/>
      <c r="D1" s="367"/>
      <c r="E1" s="367"/>
      <c r="F1" s="367"/>
      <c r="G1" s="109"/>
    </row>
    <row r="2" spans="1:20" ht="15" customHeight="1">
      <c r="A2" s="172" t="str">
        <f>' SUMMARY'!A2</f>
        <v>Please Refer to red "Instructions" Tab for Instructions.</v>
      </c>
      <c r="B2" s="170"/>
      <c r="C2" s="170"/>
      <c r="D2" s="170"/>
      <c r="E2" s="170"/>
      <c r="F2" s="173"/>
      <c r="G2" s="113"/>
      <c r="H2" s="1"/>
    </row>
    <row r="3" spans="1:20" ht="15" customHeight="1">
      <c r="A3" s="168" t="s">
        <v>178</v>
      </c>
      <c r="B3" s="112"/>
      <c r="C3" s="112"/>
      <c r="D3" s="112"/>
      <c r="E3" s="112"/>
      <c r="F3" s="169"/>
      <c r="H3" s="1"/>
    </row>
    <row r="4" spans="1:20" ht="15" customHeight="1">
      <c r="A4" s="174" t="s">
        <v>121</v>
      </c>
      <c r="B4" s="171"/>
      <c r="C4" s="171"/>
      <c r="D4" s="171"/>
      <c r="E4" s="171"/>
      <c r="F4" s="175"/>
      <c r="G4" s="114"/>
      <c r="H4" s="1"/>
    </row>
    <row r="5" spans="1:20" ht="19.5" thickBot="1">
      <c r="A5" s="178" t="s">
        <v>232</v>
      </c>
      <c r="B5" s="176"/>
      <c r="C5" s="176"/>
      <c r="D5" s="176"/>
      <c r="E5" s="176"/>
      <c r="F5" s="177"/>
      <c r="G5" s="1"/>
      <c r="H5" s="1"/>
      <c r="I5" s="150"/>
    </row>
    <row r="6" spans="1:20" ht="17.100000000000001" customHeight="1" thickBot="1">
      <c r="A6" s="490" t="s">
        <v>210</v>
      </c>
      <c r="B6" s="491"/>
      <c r="C6" s="491"/>
      <c r="D6" s="491"/>
      <c r="E6" s="491"/>
      <c r="F6" s="492"/>
      <c r="G6" s="1"/>
      <c r="H6" s="1"/>
      <c r="I6" s="1"/>
      <c r="J6" s="591" t="s">
        <v>233</v>
      </c>
      <c r="K6" s="592"/>
      <c r="L6" s="592"/>
      <c r="M6" s="592"/>
      <c r="N6" s="592"/>
      <c r="O6" s="592"/>
      <c r="P6" s="592"/>
      <c r="Q6" s="592"/>
      <c r="R6" s="592"/>
      <c r="S6" s="592"/>
      <c r="T6" s="593"/>
    </row>
    <row r="7" spans="1:20" ht="16.350000000000001" customHeight="1" thickTop="1">
      <c r="A7" s="104" t="s">
        <v>181</v>
      </c>
      <c r="B7" s="632"/>
      <c r="C7" s="633"/>
      <c r="D7" s="633"/>
      <c r="E7" s="633"/>
      <c r="F7" s="634"/>
      <c r="G7" s="1"/>
      <c r="H7" s="1"/>
      <c r="I7" s="1"/>
      <c r="J7" s="594"/>
      <c r="K7" s="595"/>
      <c r="L7" s="595"/>
      <c r="M7" s="595"/>
      <c r="N7" s="595"/>
      <c r="O7" s="595"/>
      <c r="P7" s="595"/>
      <c r="Q7" s="595"/>
      <c r="R7" s="595"/>
      <c r="S7" s="595"/>
      <c r="T7" s="596"/>
    </row>
    <row r="8" spans="1:20" ht="16.350000000000001" customHeight="1" thickBot="1">
      <c r="A8" s="309" t="s">
        <v>182</v>
      </c>
      <c r="B8" s="198"/>
      <c r="C8" s="572" t="s">
        <v>183</v>
      </c>
      <c r="D8" s="573"/>
      <c r="E8" s="574"/>
      <c r="F8" s="13"/>
      <c r="G8" s="56">
        <f>DOCUMENTATION!L12</f>
        <v>0</v>
      </c>
      <c r="H8" s="17">
        <f>MIN(1200,IF($G$8&lt;200,$G$8*4,($G$8-200)*2+800))</f>
        <v>0</v>
      </c>
      <c r="I8" s="7"/>
      <c r="J8" s="597"/>
      <c r="K8" s="598"/>
      <c r="L8" s="598"/>
      <c r="M8" s="598"/>
      <c r="N8" s="598"/>
      <c r="O8" s="598"/>
      <c r="P8" s="598"/>
      <c r="Q8" s="598"/>
      <c r="R8" s="598"/>
      <c r="S8" s="598"/>
      <c r="T8" s="599"/>
    </row>
    <row r="9" spans="1:20" ht="16.350000000000001" customHeight="1" thickBot="1">
      <c r="A9" s="11" t="s">
        <v>234</v>
      </c>
      <c r="B9" s="25"/>
      <c r="C9" s="572" t="s">
        <v>185</v>
      </c>
      <c r="D9" s="575"/>
      <c r="E9" s="575"/>
      <c r="F9" s="58"/>
      <c r="G9" s="1"/>
      <c r="H9" s="1"/>
      <c r="I9" s="1"/>
      <c r="J9" s="493" t="s">
        <v>133</v>
      </c>
      <c r="K9" s="494"/>
      <c r="L9" s="494"/>
      <c r="M9" s="494"/>
      <c r="N9" s="494"/>
      <c r="O9" s="494"/>
      <c r="P9" s="494"/>
      <c r="Q9" s="494"/>
      <c r="R9" s="494"/>
      <c r="S9" s="494"/>
      <c r="T9" s="495"/>
    </row>
    <row r="10" spans="1:20" ht="16.350000000000001" customHeight="1" thickTop="1">
      <c r="A10" s="606" t="s">
        <v>235</v>
      </c>
      <c r="B10" s="607"/>
      <c r="C10" s="607"/>
      <c r="D10" s="607"/>
      <c r="E10" s="607"/>
      <c r="F10" s="608"/>
      <c r="G10" s="1"/>
      <c r="I10" s="1"/>
      <c r="J10" s="496"/>
      <c r="K10" s="497"/>
      <c r="L10" s="497"/>
      <c r="M10" s="497"/>
      <c r="N10" s="497"/>
      <c r="O10" s="497"/>
      <c r="P10" s="497"/>
      <c r="Q10" s="497"/>
      <c r="R10" s="497"/>
      <c r="S10" s="497"/>
      <c r="T10" s="498"/>
    </row>
    <row r="11" spans="1:20" ht="16.350000000000001" customHeight="1" thickBot="1">
      <c r="A11" s="609"/>
      <c r="B11" s="610"/>
      <c r="C11" s="610"/>
      <c r="D11" s="610"/>
      <c r="E11" s="610"/>
      <c r="F11" s="611"/>
      <c r="G11" s="1"/>
      <c r="H11" s="1"/>
      <c r="I11" s="1"/>
      <c r="J11" s="499"/>
      <c r="K11" s="500"/>
      <c r="L11" s="500"/>
      <c r="M11" s="500"/>
      <c r="N11" s="500"/>
      <c r="O11" s="500"/>
      <c r="P11" s="500"/>
      <c r="Q11" s="500"/>
      <c r="R11" s="500"/>
      <c r="S11" s="500"/>
      <c r="T11" s="501"/>
    </row>
    <row r="12" spans="1:20">
      <c r="A12" s="609"/>
      <c r="B12" s="610"/>
      <c r="C12" s="610"/>
      <c r="D12" s="610"/>
      <c r="E12" s="610"/>
      <c r="F12" s="611"/>
      <c r="G12" s="1"/>
      <c r="H12" s="1"/>
      <c r="I12" s="1"/>
    </row>
    <row r="13" spans="1:20" ht="15.75" thickBot="1">
      <c r="A13" s="612"/>
      <c r="B13" s="613"/>
      <c r="C13" s="613"/>
      <c r="D13" s="613"/>
      <c r="E13" s="613"/>
      <c r="F13" s="614"/>
      <c r="G13" s="1"/>
      <c r="H13" s="1"/>
      <c r="I13" s="1"/>
    </row>
    <row r="14" spans="1:20" ht="15.75" thickTop="1">
      <c r="A14" s="8"/>
      <c r="F14" s="3"/>
      <c r="G14" s="1"/>
      <c r="H14" s="1"/>
      <c r="I14" s="1"/>
    </row>
    <row r="15" spans="1:20" ht="17.100000000000001" customHeight="1" thickBot="1">
      <c r="A15" s="563" t="s">
        <v>192</v>
      </c>
      <c r="B15" s="564"/>
      <c r="C15" s="557" t="s">
        <v>193</v>
      </c>
      <c r="D15" s="557"/>
      <c r="E15" s="602" t="s">
        <v>194</v>
      </c>
      <c r="F15" s="602"/>
      <c r="G15" s="1"/>
      <c r="H15" s="1"/>
      <c r="I15" s="1"/>
    </row>
    <row r="16" spans="1:20" ht="15.75" thickTop="1">
      <c r="A16" s="582"/>
      <c r="B16" s="583"/>
      <c r="C16" s="565">
        <v>0</v>
      </c>
      <c r="D16" s="566"/>
      <c r="E16" s="600"/>
      <c r="F16" s="601"/>
      <c r="G16" t="b">
        <f>IF(E16="Y",TRUE,FALSE)</f>
        <v>0</v>
      </c>
      <c r="H16">
        <f>IF(G16,C16,0)</f>
        <v>0</v>
      </c>
      <c r="I16" s="1"/>
    </row>
    <row r="17" spans="1:20">
      <c r="A17" s="555"/>
      <c r="B17" s="556"/>
      <c r="C17" s="551">
        <v>0</v>
      </c>
      <c r="D17" s="552"/>
      <c r="E17" s="615"/>
      <c r="F17" s="616"/>
      <c r="G17" t="b">
        <f t="shared" ref="G17:G30" si="0">IF(E17="Y",TRUE,FALSE)</f>
        <v>0</v>
      </c>
      <c r="H17">
        <f t="shared" ref="H17:H30" si="1">IF(G17,C17,0)</f>
        <v>0</v>
      </c>
      <c r="I17" s="1"/>
    </row>
    <row r="18" spans="1:20" ht="16.5" customHeight="1">
      <c r="A18" s="555"/>
      <c r="B18" s="556"/>
      <c r="C18" s="551">
        <v>0</v>
      </c>
      <c r="D18" s="552"/>
      <c r="E18" s="615"/>
      <c r="F18" s="616"/>
      <c r="G18" t="b">
        <f t="shared" si="0"/>
        <v>0</v>
      </c>
      <c r="H18">
        <f t="shared" si="1"/>
        <v>0</v>
      </c>
    </row>
    <row r="19" spans="1:20">
      <c r="A19" s="555"/>
      <c r="B19" s="556"/>
      <c r="C19" s="551">
        <v>0</v>
      </c>
      <c r="D19" s="552"/>
      <c r="E19" s="615"/>
      <c r="F19" s="616"/>
      <c r="G19" t="b">
        <f t="shared" si="0"/>
        <v>0</v>
      </c>
      <c r="H19">
        <f t="shared" si="1"/>
        <v>0</v>
      </c>
    </row>
    <row r="20" spans="1:20">
      <c r="A20" s="555"/>
      <c r="B20" s="556"/>
      <c r="C20" s="551">
        <v>0</v>
      </c>
      <c r="D20" s="552"/>
      <c r="E20" s="615"/>
      <c r="F20" s="616"/>
      <c r="G20" t="b">
        <f t="shared" si="0"/>
        <v>0</v>
      </c>
      <c r="H20">
        <f t="shared" si="1"/>
        <v>0</v>
      </c>
    </row>
    <row r="21" spans="1:20">
      <c r="A21" s="555"/>
      <c r="B21" s="556"/>
      <c r="C21" s="551">
        <v>0</v>
      </c>
      <c r="D21" s="552"/>
      <c r="E21" s="615"/>
      <c r="F21" s="616"/>
      <c r="G21" t="b">
        <f t="shared" si="0"/>
        <v>0</v>
      </c>
      <c r="H21">
        <f t="shared" si="1"/>
        <v>0</v>
      </c>
    </row>
    <row r="22" spans="1:20">
      <c r="A22" s="555"/>
      <c r="B22" s="556"/>
      <c r="C22" s="551">
        <v>0</v>
      </c>
      <c r="D22" s="552"/>
      <c r="E22" s="615"/>
      <c r="F22" s="616"/>
      <c r="G22" t="b">
        <f t="shared" si="0"/>
        <v>0</v>
      </c>
      <c r="H22">
        <f t="shared" si="1"/>
        <v>0</v>
      </c>
    </row>
    <row r="23" spans="1:20">
      <c r="A23" s="555"/>
      <c r="B23" s="556"/>
      <c r="C23" s="551">
        <v>0</v>
      </c>
      <c r="D23" s="552"/>
      <c r="E23" s="615"/>
      <c r="F23" s="616"/>
      <c r="G23" t="b">
        <f t="shared" si="0"/>
        <v>0</v>
      </c>
      <c r="H23">
        <f t="shared" si="1"/>
        <v>0</v>
      </c>
    </row>
    <row r="24" spans="1:20" ht="15.75" thickBot="1">
      <c r="A24" s="555"/>
      <c r="B24" s="556"/>
      <c r="C24" s="551">
        <v>0</v>
      </c>
      <c r="D24" s="552"/>
      <c r="E24" s="615"/>
      <c r="F24" s="616"/>
      <c r="G24" t="b">
        <f t="shared" si="0"/>
        <v>0</v>
      </c>
      <c r="H24">
        <f t="shared" si="1"/>
        <v>0</v>
      </c>
    </row>
    <row r="25" spans="1:20" ht="17.100000000000001" customHeight="1" thickBot="1">
      <c r="A25" s="630" t="s">
        <v>236</v>
      </c>
      <c r="B25" s="631"/>
      <c r="C25" s="557" t="s">
        <v>193</v>
      </c>
      <c r="D25" s="557"/>
      <c r="E25" s="602" t="s">
        <v>194</v>
      </c>
      <c r="F25" s="602"/>
      <c r="J25" s="621" t="s">
        <v>237</v>
      </c>
      <c r="K25" s="622"/>
      <c r="L25" s="622"/>
      <c r="M25" s="622"/>
      <c r="N25" s="622"/>
      <c r="O25" s="622"/>
      <c r="P25" s="622"/>
      <c r="Q25" s="622"/>
      <c r="R25" s="622"/>
      <c r="S25" s="622"/>
      <c r="T25" s="623"/>
    </row>
    <row r="26" spans="1:20" ht="15.75" thickTop="1">
      <c r="A26" s="555"/>
      <c r="B26" s="556"/>
      <c r="C26" s="551">
        <v>0</v>
      </c>
      <c r="D26" s="552"/>
      <c r="E26" s="615"/>
      <c r="F26" s="616"/>
      <c r="G26" t="b">
        <f t="shared" si="0"/>
        <v>0</v>
      </c>
      <c r="H26">
        <f t="shared" si="1"/>
        <v>0</v>
      </c>
      <c r="J26" s="624"/>
      <c r="K26" s="625"/>
      <c r="L26" s="625"/>
      <c r="M26" s="625"/>
      <c r="N26" s="625"/>
      <c r="O26" s="625"/>
      <c r="P26" s="625"/>
      <c r="Q26" s="625"/>
      <c r="R26" s="625"/>
      <c r="S26" s="625"/>
      <c r="T26" s="626"/>
    </row>
    <row r="27" spans="1:20">
      <c r="A27" s="555"/>
      <c r="B27" s="556"/>
      <c r="C27" s="551">
        <v>0</v>
      </c>
      <c r="D27" s="552"/>
      <c r="E27" s="615"/>
      <c r="F27" s="616"/>
      <c r="G27" t="b">
        <f t="shared" si="0"/>
        <v>0</v>
      </c>
      <c r="H27">
        <f t="shared" si="1"/>
        <v>0</v>
      </c>
      <c r="J27" s="624"/>
      <c r="K27" s="625"/>
      <c r="L27" s="625"/>
      <c r="M27" s="625"/>
      <c r="N27" s="625"/>
      <c r="O27" s="625"/>
      <c r="P27" s="625"/>
      <c r="Q27" s="625"/>
      <c r="R27" s="625"/>
      <c r="S27" s="625"/>
      <c r="T27" s="626"/>
    </row>
    <row r="28" spans="1:20">
      <c r="A28" s="555"/>
      <c r="B28" s="556"/>
      <c r="C28" s="551">
        <v>0</v>
      </c>
      <c r="D28" s="552"/>
      <c r="E28" s="615"/>
      <c r="F28" s="616"/>
      <c r="G28" t="b">
        <f t="shared" si="0"/>
        <v>0</v>
      </c>
      <c r="H28">
        <f t="shared" si="1"/>
        <v>0</v>
      </c>
      <c r="J28" s="624"/>
      <c r="K28" s="625"/>
      <c r="L28" s="625"/>
      <c r="M28" s="625"/>
      <c r="N28" s="625"/>
      <c r="O28" s="625"/>
      <c r="P28" s="625"/>
      <c r="Q28" s="625"/>
      <c r="R28" s="625"/>
      <c r="S28" s="625"/>
      <c r="T28" s="626"/>
    </row>
    <row r="29" spans="1:20">
      <c r="A29" s="555"/>
      <c r="B29" s="556"/>
      <c r="C29" s="551">
        <v>0</v>
      </c>
      <c r="D29" s="552"/>
      <c r="E29" s="615"/>
      <c r="F29" s="616"/>
      <c r="G29" t="b">
        <f t="shared" si="0"/>
        <v>0</v>
      </c>
      <c r="H29">
        <f t="shared" si="1"/>
        <v>0</v>
      </c>
      <c r="J29" s="624"/>
      <c r="K29" s="625"/>
      <c r="L29" s="625"/>
      <c r="M29" s="625"/>
      <c r="N29" s="625"/>
      <c r="O29" s="625"/>
      <c r="P29" s="625"/>
      <c r="Q29" s="625"/>
      <c r="R29" s="625"/>
      <c r="S29" s="625"/>
      <c r="T29" s="626"/>
    </row>
    <row r="30" spans="1:20" ht="15.75" thickBot="1">
      <c r="A30" s="555"/>
      <c r="B30" s="556"/>
      <c r="C30" s="551">
        <v>0</v>
      </c>
      <c r="D30" s="552"/>
      <c r="E30" s="615"/>
      <c r="F30" s="616"/>
      <c r="G30" t="b">
        <f t="shared" si="0"/>
        <v>0</v>
      </c>
      <c r="H30">
        <f t="shared" si="1"/>
        <v>0</v>
      </c>
      <c r="J30" s="627"/>
      <c r="K30" s="628"/>
      <c r="L30" s="628"/>
      <c r="M30" s="628"/>
      <c r="N30" s="628"/>
      <c r="O30" s="628"/>
      <c r="P30" s="628"/>
      <c r="Q30" s="628"/>
      <c r="R30" s="628"/>
      <c r="S30" s="628"/>
      <c r="T30" s="629"/>
    </row>
    <row r="31" spans="1:20">
      <c r="A31" s="559" t="s">
        <v>176</v>
      </c>
      <c r="B31" s="560"/>
      <c r="C31" s="561">
        <f>SUM(C16:D30)</f>
        <v>0</v>
      </c>
      <c r="D31" s="562"/>
      <c r="E31" s="561">
        <f>IF(F9="NO","Ineligible",MIN(H8,SUM(H16:H30)))</f>
        <v>0</v>
      </c>
      <c r="F31" s="562"/>
    </row>
    <row r="32" spans="1:20">
      <c r="A32" s="5"/>
      <c r="F32" s="3"/>
    </row>
    <row r="33" spans="1:9">
      <c r="A33" s="87" t="s">
        <v>238</v>
      </c>
      <c r="B33" s="57"/>
      <c r="C33" s="57"/>
      <c r="D33" s="57"/>
      <c r="E33" s="57"/>
      <c r="F33" s="19"/>
    </row>
    <row r="34" spans="1:9">
      <c r="A34" s="542" t="str">
        <f>IF($E$31="Ineligible", "Event not eligible for A&amp;S Funding",IF($E$31&gt;0,IF($E$31=$H$8,"Approved up to the cap for this event, based on the expected student attendance.","Approved based on the request and based on SG Standards for this fiscal year."),""))</f>
        <v/>
      </c>
      <c r="B34" s="543"/>
      <c r="C34" s="543"/>
      <c r="D34" s="543"/>
      <c r="E34" s="543"/>
      <c r="F34" s="544"/>
    </row>
    <row r="35" spans="1:9">
      <c r="A35" s="545"/>
      <c r="B35" s="546"/>
      <c r="C35" s="546"/>
      <c r="D35" s="546"/>
      <c r="E35" s="546"/>
      <c r="F35" s="547"/>
    </row>
    <row r="36" spans="1:9">
      <c r="A36" s="617"/>
      <c r="B36" s="618"/>
      <c r="C36" s="618"/>
      <c r="D36" s="618"/>
      <c r="E36" s="618"/>
      <c r="F36" s="619"/>
      <c r="G36" s="1"/>
      <c r="H36" s="1"/>
      <c r="I36" s="1"/>
    </row>
    <row r="37" spans="1:9" ht="14.25" customHeight="1">
      <c r="G37" s="1"/>
      <c r="H37" s="1"/>
      <c r="I37" s="1"/>
    </row>
    <row r="38" spans="1:9">
      <c r="G38" s="1"/>
      <c r="H38" s="1"/>
      <c r="I38" s="1"/>
    </row>
    <row r="39" spans="1:9">
      <c r="G39" s="1"/>
      <c r="H39" s="1"/>
      <c r="I39" s="1"/>
    </row>
  </sheetData>
  <sheetProtection selectLockedCells="1"/>
  <mergeCells count="63">
    <mergeCell ref="J25:T30"/>
    <mergeCell ref="A34:F34"/>
    <mergeCell ref="A35:F36"/>
    <mergeCell ref="A31:B31"/>
    <mergeCell ref="C31:D31"/>
    <mergeCell ref="E31:F31"/>
    <mergeCell ref="A29:B29"/>
    <mergeCell ref="C29:D29"/>
    <mergeCell ref="E29:F29"/>
    <mergeCell ref="A30:B30"/>
    <mergeCell ref="C30:D30"/>
    <mergeCell ref="E30:F30"/>
    <mergeCell ref="A24:B24"/>
    <mergeCell ref="A27:B27"/>
    <mergeCell ref="C27:D27"/>
    <mergeCell ref="E27:F27"/>
    <mergeCell ref="A28:B28"/>
    <mergeCell ref="C28:D28"/>
    <mergeCell ref="E28:F28"/>
    <mergeCell ref="C16:D16"/>
    <mergeCell ref="E16:F16"/>
    <mergeCell ref="C24:D24"/>
    <mergeCell ref="E24:F24"/>
    <mergeCell ref="A21:B21"/>
    <mergeCell ref="C21:D21"/>
    <mergeCell ref="E21:F21"/>
    <mergeCell ref="A22:B22"/>
    <mergeCell ref="C22:D22"/>
    <mergeCell ref="E22:F22"/>
    <mergeCell ref="A23:B23"/>
    <mergeCell ref="C23:D23"/>
    <mergeCell ref="E23:F23"/>
    <mergeCell ref="A20:B20"/>
    <mergeCell ref="C20:D20"/>
    <mergeCell ref="E20:F20"/>
    <mergeCell ref="J6:T8"/>
    <mergeCell ref="J9:T11"/>
    <mergeCell ref="A1:F1"/>
    <mergeCell ref="A15:B15"/>
    <mergeCell ref="C15:D15"/>
    <mergeCell ref="E15:F15"/>
    <mergeCell ref="A11:F13"/>
    <mergeCell ref="A6:F6"/>
    <mergeCell ref="B7:F7"/>
    <mergeCell ref="C8:E8"/>
    <mergeCell ref="C9:E9"/>
    <mergeCell ref="A10:F10"/>
    <mergeCell ref="A16:B16"/>
    <mergeCell ref="A26:B26"/>
    <mergeCell ref="C26:D26"/>
    <mergeCell ref="E26:F26"/>
    <mergeCell ref="A17:B17"/>
    <mergeCell ref="C17:D17"/>
    <mergeCell ref="E17:F17"/>
    <mergeCell ref="A18:B18"/>
    <mergeCell ref="C18:D18"/>
    <mergeCell ref="E18:F18"/>
    <mergeCell ref="A19:B19"/>
    <mergeCell ref="C19:D19"/>
    <mergeCell ref="E19:F19"/>
    <mergeCell ref="A25:B25"/>
    <mergeCell ref="C25:D25"/>
    <mergeCell ref="E25:F25"/>
  </mergeCells>
  <conditionalFormatting sqref="A16:B24 A26:B30">
    <cfRule type="expression" dxfId="38" priority="5">
      <formula>$A$16=""</formula>
    </cfRule>
  </conditionalFormatting>
  <conditionalFormatting sqref="B8:B9">
    <cfRule type="containsBlanks" dxfId="37" priority="1">
      <formula>LEN(TRIM(B8))=0</formula>
    </cfRule>
  </conditionalFormatting>
  <conditionalFormatting sqref="B7:F7 F8 A11:F13">
    <cfRule type="containsBlanks" dxfId="36" priority="6">
      <formula>LEN(TRIM(A7))=0</formula>
    </cfRule>
  </conditionalFormatting>
  <conditionalFormatting sqref="C16:D24 C26:D30">
    <cfRule type="expression" dxfId="35" priority="4">
      <formula>$C$31&lt;=0</formula>
    </cfRule>
  </conditionalFormatting>
  <dataValidations count="5">
    <dataValidation type="whole" allowBlank="1" showInputMessage="1" showErrorMessage="1" errorTitle="Invalid Entry" error="Please enter a whole number in this cell." promptTitle="Attendance Documentation" prompt="If you are requesting for more than 40 attendees, go to the &quot;Documentation&quot; tab and follow the instructions there." sqref="F8" xr:uid="{00000000-0002-0000-0800-000000000000}">
      <formula1>0</formula1>
      <formula2>40000</formula2>
    </dataValidation>
    <dataValidation type="decimal" allowBlank="1" showInputMessage="1" showErrorMessage="1" sqref="C16:D24 C26:D30" xr:uid="{E43DFE57-4577-614E-8925-A29A78A9BE12}">
      <formula1>0</formula1>
      <formula2>100000</formula2>
    </dataValidation>
    <dataValidation allowBlank="1" showInputMessage="1" showErrorMessage="1" promptTitle="Estimated Location" prompt="Ensure your location is on campus! or eligible off-campus location." sqref="B9" xr:uid="{00000000-0002-0000-0800-000003000000}"/>
    <dataValidation type="list" allowBlank="1" showInputMessage="1" showErrorMessage="1" sqref="A16:B24" xr:uid="{88BD0463-34D2-0847-A2CD-1E9BDFFCCEFB}">
      <formula1>"Food &amp; Drinks, Event Specific Promo Items, Giveaways, Speaker or Performer, Game Boards, Props &amp; Decorations"</formula1>
    </dataValidation>
    <dataValidation type="list" allowBlank="1" showInputMessage="1" showErrorMessage="1" errorTitle="Invalid Date" error="Please enter a date between July 1st, 2021 and June 30th, 2022." promptTitle="Estimated Event Date" prompt="Please enter a date between July 1st, 2021 and June 30th, 2022." sqref="B8" xr:uid="{A6208879-0384-1349-8A30-492616E5A304}">
      <formula1>"Jul-2021, Aug-2021, Sep-2021, Oct-2021, Nov-2021, Dec-2021, Jan-2022, Feb-2022, Mar-2022, Apr-2022, May-2022, Jun-2022"</formula1>
    </dataValidation>
  </dataValidations>
  <hyperlinks>
    <hyperlink ref="A5" location="Summary!A28" display="SUMMARY" xr:uid="{00000000-0004-0000-0800-000000000000}"/>
  </hyperlinks>
  <printOptions horizontalCentered="1"/>
  <pageMargins left="0.4" right="0.4"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4000000}">
          <x14:formula1>
            <xm:f>DROPLIST!$A$2:$A$3</xm:f>
          </x14:formula1>
          <xm:sqref>F9</xm:sqref>
        </x14:dataValidation>
        <x14:dataValidation type="list" allowBlank="1" showInputMessage="1" showErrorMessage="1" errorTitle="Invalid Entry" error="Please input Y (for approval) or N (for dissapproval)" promptTitle="Committee Use Only" prompt="Please input Y (for eligible) or N (for ineligible)" xr:uid="{421E8928-259D-FC46-AFDC-A8CD5FCDA61A}">
          <x14:formula1>
            <xm:f>DROPLIST!$B$2:$B$3</xm:f>
          </x14:formula1>
          <xm:sqref>E16:F24 E26:F30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6A1A7EC24DF849A484174D98E33848" ma:contentTypeVersion="10" ma:contentTypeDescription="Create a new document." ma:contentTypeScope="" ma:versionID="875b1b32f0b097905307fe0d6420beaf">
  <xsd:schema xmlns:xsd="http://www.w3.org/2001/XMLSchema" xmlns:xs="http://www.w3.org/2001/XMLSchema" xmlns:p="http://schemas.microsoft.com/office/2006/metadata/properties" xmlns:ns2="14d2987b-e278-4f86-bfa4-58f4863434ff" xmlns:ns3="7506185f-0a3e-491b-9e6f-93c6abf3ab93" targetNamespace="http://schemas.microsoft.com/office/2006/metadata/properties" ma:root="true" ma:fieldsID="9524cdce752e7600b728a349073cf735" ns2:_="" ns3:_="">
    <xsd:import namespace="14d2987b-e278-4f86-bfa4-58f4863434ff"/>
    <xsd:import namespace="7506185f-0a3e-491b-9e6f-93c6abf3ab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d2987b-e278-4f86-bfa4-58f486343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06185f-0a3e-491b-9e6f-93c6abf3ab93"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8263500-EB7F-4474-BE72-54D05639549E}">
  <ds:schemaRefs>
    <ds:schemaRef ds:uri="http://schemas.microsoft.com/sharepoint/v3/contenttype/forms"/>
  </ds:schemaRefs>
</ds:datastoreItem>
</file>

<file path=customXml/itemProps2.xml><?xml version="1.0" encoding="utf-8"?>
<ds:datastoreItem xmlns:ds="http://schemas.openxmlformats.org/officeDocument/2006/customXml" ds:itemID="{8B52A950-00D4-4130-BF9C-CC876210B2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d2987b-e278-4f86-bfa4-58f4863434ff"/>
    <ds:schemaRef ds:uri="7506185f-0a3e-491b-9e6f-93c6abf3ab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1BFC0B-7944-4A23-9DA2-5963DAFC1C48}">
  <ds:schemaRefs>
    <ds:schemaRef ds:uri="http://www.w3.org/XML/1998/namespace"/>
    <ds:schemaRef ds:uri="http://schemas.microsoft.com/office/2006/documentManagement/types"/>
    <ds:schemaRef ds:uri="http://purl.org/dc/terms/"/>
    <ds:schemaRef ds:uri="http://purl.org/dc/elements/1.1/"/>
    <ds:schemaRef ds:uri="http://schemas.openxmlformats.org/package/2006/metadata/core-properties"/>
    <ds:schemaRef ds:uri="http://schemas.microsoft.com/office/2006/metadata/properties"/>
    <ds:schemaRef ds:uri="http://schemas.microsoft.com/office/infopath/2007/PartnerControls"/>
    <ds:schemaRef ds:uri="7506185f-0a3e-491b-9e6f-93c6abf3ab93"/>
    <ds:schemaRef ds:uri="14d2987b-e278-4f86-bfa4-58f4863434ff"/>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Instructions - READ FIRST</vt:lpstr>
      <vt:lpstr>SG Standards</vt:lpstr>
      <vt:lpstr> SUMMARY</vt:lpstr>
      <vt:lpstr>EVENT REQUESTS</vt:lpstr>
      <vt:lpstr>E-2</vt:lpstr>
      <vt:lpstr>E-3</vt:lpstr>
      <vt:lpstr>E-4</vt:lpstr>
      <vt:lpstr>E-5</vt:lpstr>
      <vt:lpstr>E-6</vt:lpstr>
      <vt:lpstr>E-7</vt:lpstr>
      <vt:lpstr>E-8</vt:lpstr>
      <vt:lpstr>E-9</vt:lpstr>
      <vt:lpstr>E-10</vt:lpstr>
      <vt:lpstr>RECURRING EVENTS</vt:lpstr>
      <vt:lpstr>OTHER</vt:lpstr>
      <vt:lpstr>DOCUMENTATION</vt:lpstr>
      <vt:lpstr>DROPLIST</vt:lpstr>
      <vt:lpstr>' SUMMARY'!Print_Area</vt:lpstr>
      <vt:lpstr>DOCUMENTATION!Print_Area</vt:lpstr>
      <vt:lpstr>'E-10'!Print_Area</vt:lpstr>
      <vt:lpstr>'E-2'!Print_Area</vt:lpstr>
      <vt:lpstr>'E-3'!Print_Area</vt:lpstr>
      <vt:lpstr>'E-4'!Print_Area</vt:lpstr>
      <vt:lpstr>'E-5'!Print_Area</vt:lpstr>
      <vt:lpstr>'E-6'!Print_Area</vt:lpstr>
      <vt:lpstr>'E-7'!Print_Area</vt:lpstr>
      <vt:lpstr>'E-8'!Print_Area</vt:lpstr>
      <vt:lpstr>'E-9'!Print_Area</vt:lpstr>
      <vt:lpstr>'EVENT REQUESTS'!Print_Area</vt:lpstr>
      <vt:lpstr>'Instructions - READ FIRST'!Print_Area</vt:lpstr>
      <vt:lpstr>OTHER!Print_Area</vt:lpstr>
      <vt:lpstr>'RECURRING EVENTS'!Print_Area</vt:lpstr>
      <vt:lpstr>'SG Standards'!Print_Area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Nathalie Wheat</dc:creator>
  <cp:keywords/>
  <dc:description/>
  <cp:lastModifiedBy>Kaitlyn Rodriguez</cp:lastModifiedBy>
  <cp:revision/>
  <dcterms:created xsi:type="dcterms:W3CDTF">2018-06-05T16:11:23Z</dcterms:created>
  <dcterms:modified xsi:type="dcterms:W3CDTF">2024-09-19T16:39:02Z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0x010100936A1A7EC24DF849A484174D98E33848</vt:lpwstr>
  </property>
</Properties>
</file>